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southstatebank-my.sharepoint.com/personal/cnichols_southstatebank_com/Documents/Documents/"/>
    </mc:Choice>
  </mc:AlternateContent>
  <xr:revisionPtr revIDLastSave="6" documentId="8_{F467CC21-267C-45F9-9981-FE282A30EC0C}" xr6:coauthVersionLast="47" xr6:coauthVersionMax="47" xr10:uidLastSave="{DD11C423-6FA4-49E2-85E5-110001D563CF}"/>
  <bookViews>
    <workbookView xWindow="28680" yWindow="-120" windowWidth="29040" windowHeight="15840" xr2:uid="{00000000-000D-0000-FFFF-FFFF00000000}"/>
  </bookViews>
  <sheets>
    <sheet name="Cash Flow ROI" sheetId="17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'Cash Flow ROI'!$B$1:$C$56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7" l="1"/>
  <c r="C17" i="17"/>
  <c r="C16" i="17"/>
  <c r="C47" i="17" l="1"/>
  <c r="C43" i="17" l="1"/>
  <c r="C7" i="17"/>
  <c r="C50" i="17" l="1"/>
  <c r="C49" i="17"/>
  <c r="C48" i="17"/>
  <c r="C51" i="17" s="1"/>
  <c r="C15" i="17"/>
  <c r="C14" i="17"/>
  <c r="C28" i="17" l="1"/>
  <c r="C32" i="17" s="1"/>
  <c r="C9" i="17"/>
  <c r="C11" i="17" l="1"/>
  <c r="C54" i="17" s="1"/>
  <c r="C31" i="17" l="1"/>
  <c r="C33" i="17" s="1"/>
  <c r="C39" i="17" l="1"/>
  <c r="C55" i="17"/>
  <c r="C37" i="17"/>
  <c r="C56" i="17" l="1"/>
  <c r="C5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</author>
    <author>Vertex42</author>
  </authors>
  <commentList>
    <comment ref="B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Real Estate Taxes: 
</t>
        </r>
        <r>
          <rPr>
            <sz val="8"/>
            <color indexed="81"/>
            <rFont val="Tahoma"/>
            <family val="2"/>
          </rPr>
          <t xml:space="preserve"> assumed 1.25% of price
</t>
        </r>
      </text>
    </comment>
    <comment ref="B1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Rental Property Insurance</t>
        </r>
        <r>
          <rPr>
            <sz val="8"/>
            <color indexed="81"/>
            <rFont val="Tahoma"/>
            <family val="2"/>
          </rPr>
          <t xml:space="preserve"> 0.5% of purchase value.
</t>
        </r>
      </text>
    </comment>
    <comment ref="B36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Desired Capitalization Rate:</t>
        </r>
        <r>
          <rPr>
            <sz val="8"/>
            <color indexed="81"/>
            <rFont val="Tahoma"/>
            <family val="2"/>
          </rPr>
          <t xml:space="preserve">
enter the desired cap rate or the going rate for the area.</t>
        </r>
      </text>
    </comment>
    <comment ref="B37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Property Valuation (Offer Price):</t>
        </r>
        <r>
          <rPr>
            <sz val="8"/>
            <color indexed="81"/>
            <rFont val="Tahoma"/>
            <family val="2"/>
          </rPr>
          <t xml:space="preserve">
The valuation is based on the desired capitalization rate, or the going rate in the area. </t>
        </r>
      </text>
    </comment>
    <comment ref="B4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Acquisition Costs and Loan Fees: 
</t>
        </r>
        <r>
          <rPr>
            <sz val="8"/>
            <color indexed="81"/>
            <rFont val="Tahoma"/>
            <family val="2"/>
          </rPr>
          <t xml:space="preserve">Include all the costs associated with the purchase of the property, other than the down payment. 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<sst xmlns="http://schemas.openxmlformats.org/spreadsheetml/2006/main" count="51" uniqueCount="50">
  <si>
    <t>Loan Amount</t>
  </si>
  <si>
    <t>Down Payment</t>
  </si>
  <si>
    <t>Length of Mortgage (years)</t>
  </si>
  <si>
    <t>Number of Units</t>
  </si>
  <si>
    <t>Advertising</t>
  </si>
  <si>
    <t>Total Rental Income</t>
  </si>
  <si>
    <t>% Vacancy and Credit Losses</t>
  </si>
  <si>
    <t>Total Vacancy Loss</t>
  </si>
  <si>
    <t>Initial Investment</t>
  </si>
  <si>
    <t>Utilities</t>
  </si>
  <si>
    <t>Total Monthly Cash Flow (before taxes)</t>
  </si>
  <si>
    <t>Monthly Operating Expenses</t>
  </si>
  <si>
    <t>Total Annual Operating Expense</t>
  </si>
  <si>
    <t>Total Annual Operating Income</t>
  </si>
  <si>
    <t>Total Annual Debt Service</t>
  </si>
  <si>
    <t>Total Annual Cash Flow (before taxes)</t>
  </si>
  <si>
    <t>Cash on Cash Return (ROI)</t>
  </si>
  <si>
    <t>Average Monthly Rent per Unit</t>
  </si>
  <si>
    <t>Property Management Fees</t>
  </si>
  <si>
    <t>Pest Control</t>
  </si>
  <si>
    <t xml:space="preserve"> - Water and Sewer</t>
  </si>
  <si>
    <t xml:space="preserve"> - Garbage</t>
  </si>
  <si>
    <t xml:space="preserve"> - Cable, Phone, Internet</t>
  </si>
  <si>
    <t>Other Monthly Income (laundry, vending, parking, etc.)</t>
  </si>
  <si>
    <t>Repairs and Maintenance</t>
  </si>
  <si>
    <t>Property Valuation (Offer Price)</t>
  </si>
  <si>
    <t>Actual Capitalization Rate</t>
  </si>
  <si>
    <t>Actual Purchase Price</t>
  </si>
  <si>
    <t>Desired Capitalization Rate</t>
  </si>
  <si>
    <t>Rental Property Insurance</t>
  </si>
  <si>
    <t>Annual Net Operating Income</t>
  </si>
  <si>
    <t>Cash Flow and ROI</t>
  </si>
  <si>
    <t>Real Estate Taxes</t>
  </si>
  <si>
    <t>Replacement Reserve</t>
  </si>
  <si>
    <t>Homeowners/Property Association Fees</t>
  </si>
  <si>
    <t xml:space="preserve"> - Gas and Electricity</t>
  </si>
  <si>
    <t>Net Operating Income (NOI)</t>
  </si>
  <si>
    <t>Capitalization Rate and Valuation</t>
  </si>
  <si>
    <t>Loan Information</t>
  </si>
  <si>
    <t>Acquisition Costs and Loan Fees</t>
  </si>
  <si>
    <t>Accounting and Legal</t>
  </si>
  <si>
    <t>Annual Interest</t>
  </si>
  <si>
    <t>Annual Principal</t>
  </si>
  <si>
    <t>Monthly Operating Income</t>
  </si>
  <si>
    <t>Gross Monthly Operating Income</t>
  </si>
  <si>
    <t>Rental Scenario</t>
  </si>
  <si>
    <t>Monthly Mortgage Payment (P&amp;I)</t>
  </si>
  <si>
    <t xml:space="preserve"> Total Economic Return (ROI)</t>
  </si>
  <si>
    <t>Annual Fixed Interest Rate</t>
  </si>
  <si>
    <t>Rental Property ROI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</si>
</sst>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0"/>
      <color theme="4"/>
      <name val="Arial"/>
      <family val="2"/>
    </font>
    <font>
      <u/>
      <sz val="10"/>
      <color theme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8"/>
      <name val="Arial"/>
      <family val="2"/>
    </font>
    <font>
      <b/>
      <sz val="11"/>
      <color rgb="FF3F3F3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5" applyNumberFormat="0" applyAlignment="0" applyProtection="0"/>
    <xf numFmtId="0" fontId="15" fillId="5" borderId="4" applyNumberFormat="0" applyAlignment="0" applyProtection="0"/>
  </cellStyleXfs>
  <cellXfs count="41">
    <xf numFmtId="0" fontId="0" fillId="0" borderId="0" xfId="0"/>
    <xf numFmtId="0" fontId="9" fillId="0" borderId="0" xfId="0" applyFont="1" applyAlignment="1">
      <alignment vertical="center"/>
    </xf>
    <xf numFmtId="43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8" fillId="4" borderId="2" xfId="0" applyFont="1" applyFill="1" applyBorder="1" applyAlignment="1">
      <alignment horizontal="right" vertical="center" indent="1"/>
    </xf>
    <xf numFmtId="4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4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0" fontId="12" fillId="0" borderId="0" xfId="2" applyNumberFormat="1" applyFont="1" applyBorder="1" applyAlignment="1">
      <alignment vertical="center"/>
    </xf>
    <xf numFmtId="0" fontId="8" fillId="0" borderId="0" xfId="0" applyFont="1" applyAlignment="1">
      <alignment horizontal="right" vertical="center" indent="1"/>
    </xf>
    <xf numFmtId="43" fontId="9" fillId="3" borderId="3" xfId="1" applyNumberFormat="1" applyFont="1" applyFill="1" applyBorder="1" applyAlignment="1" applyProtection="1">
      <alignment vertical="center"/>
      <protection locked="0"/>
    </xf>
    <xf numFmtId="43" fontId="8" fillId="4" borderId="2" xfId="1" applyNumberFormat="1" applyFont="1" applyFill="1" applyBorder="1" applyAlignment="1">
      <alignment vertical="center"/>
    </xf>
    <xf numFmtId="43" fontId="1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44" fontId="8" fillId="4" borderId="2" xfId="1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 indent="1"/>
    </xf>
    <xf numFmtId="0" fontId="10" fillId="7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13" fillId="0" borderId="0" xfId="3" applyFont="1" applyBorder="1"/>
    <xf numFmtId="0" fontId="0" fillId="0" borderId="0" xfId="0" applyFont="1" applyAlignment="1">
      <alignment horizontal="left" vertical="center" indent="2"/>
    </xf>
    <xf numFmtId="164" fontId="8" fillId="5" borderId="4" xfId="5" applyNumberFormat="1" applyFont="1" applyAlignment="1">
      <alignment vertical="center"/>
    </xf>
    <xf numFmtId="44" fontId="8" fillId="5" borderId="4" xfId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right" vertical="center" indent="1"/>
    </xf>
    <xf numFmtId="44" fontId="8" fillId="5" borderId="4" xfId="1" applyFont="1" applyFill="1" applyBorder="1" applyAlignment="1">
      <alignment vertical="center"/>
    </xf>
    <xf numFmtId="10" fontId="8" fillId="5" borderId="4" xfId="5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3" fontId="8" fillId="5" borderId="4" xfId="5" applyNumberFormat="1" applyFont="1" applyAlignment="1" applyProtection="1">
      <alignment vertical="center"/>
      <protection locked="0"/>
    </xf>
    <xf numFmtId="43" fontId="8" fillId="5" borderId="4" xfId="5" applyNumberFormat="1" applyFont="1" applyAlignment="1">
      <alignment horizontal="right" vertical="center"/>
    </xf>
    <xf numFmtId="0" fontId="0" fillId="0" borderId="0" xfId="0" applyFont="1" applyAlignment="1">
      <alignment horizontal="right" vertical="center" indent="2"/>
    </xf>
    <xf numFmtId="10" fontId="8" fillId="5" borderId="4" xfId="5" applyNumberFormat="1" applyFont="1" applyAlignment="1">
      <alignment horizontal="right" vertical="center"/>
    </xf>
    <xf numFmtId="165" fontId="8" fillId="5" borderId="4" xfId="5" applyNumberFormat="1" applyFont="1" applyAlignment="1">
      <alignment vertical="center"/>
    </xf>
    <xf numFmtId="0" fontId="17" fillId="6" borderId="5" xfId="4" applyFont="1" applyFill="1" applyAlignment="1">
      <alignment horizontal="right" vertical="center" indent="1"/>
    </xf>
    <xf numFmtId="43" fontId="17" fillId="5" borderId="5" xfId="4" applyNumberFormat="1" applyFont="1" applyAlignment="1">
      <alignment vertical="center"/>
    </xf>
    <xf numFmtId="43" fontId="17" fillId="5" borderId="8" xfId="4" applyNumberFormat="1" applyFont="1" applyBorder="1" applyAlignment="1">
      <alignment vertical="center"/>
    </xf>
    <xf numFmtId="0" fontId="17" fillId="6" borderId="7" xfId="4" applyFont="1" applyFill="1" applyBorder="1" applyAlignment="1">
      <alignment horizontal="right" vertical="center" indent="1"/>
    </xf>
    <xf numFmtId="10" fontId="17" fillId="5" borderId="6" xfId="4" applyNumberFormat="1" applyFont="1" applyBorder="1" applyAlignment="1">
      <alignment horizontal="right" vertical="center"/>
    </xf>
  </cellXfs>
  <cellStyles count="6">
    <cellStyle name="Calculation" xfId="5" builtinId="22"/>
    <cellStyle name="Currency" xfId="1" builtinId="4"/>
    <cellStyle name="Hyperlink" xfId="3" builtinId="8"/>
    <cellStyle name="Normal" xfId="0" builtinId="0"/>
    <cellStyle name="Output" xfId="4" builtinId="21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showGridLines="0" tabSelected="1" workbookViewId="0">
      <selection activeCell="I7" sqref="I7"/>
    </sheetView>
  </sheetViews>
  <sheetFormatPr defaultColWidth="9.140625" defaultRowHeight="12.75" x14ac:dyDescent="0.2"/>
  <cols>
    <col min="1" max="1" width="3.28515625" style="21" customWidth="1"/>
    <col min="2" max="2" width="54.85546875" style="21" customWidth="1"/>
    <col min="3" max="3" width="17.85546875" style="21" customWidth="1"/>
    <col min="4" max="4" width="4.85546875" style="21" customWidth="1"/>
    <col min="5" max="5" width="22.42578125" style="21" customWidth="1"/>
    <col min="6" max="16384" width="9.140625" style="21"/>
  </cols>
  <sheetData>
    <row r="1" spans="1:9" ht="27.95" customHeight="1" x14ac:dyDescent="0.2">
      <c r="B1" s="21" t="e" vm="1">
        <v>#VALUE!</v>
      </c>
    </row>
    <row r="2" spans="1:9" ht="30" customHeight="1" x14ac:dyDescent="0.2">
      <c r="A2" s="4"/>
      <c r="B2" s="17" t="s">
        <v>49</v>
      </c>
      <c r="C2" s="9"/>
      <c r="D2" s="22"/>
      <c r="E2" s="8"/>
    </row>
    <row r="3" spans="1:9" x14ac:dyDescent="0.2">
      <c r="D3" s="22"/>
      <c r="E3" s="23"/>
    </row>
    <row r="4" spans="1:9" s="22" customFormat="1" ht="18" customHeight="1" x14ac:dyDescent="0.2">
      <c r="B4" s="19" t="s">
        <v>43</v>
      </c>
      <c r="C4" s="20" t="s">
        <v>45</v>
      </c>
    </row>
    <row r="5" spans="1:9" s="22" customFormat="1" ht="15" x14ac:dyDescent="0.2">
      <c r="A5" s="4"/>
      <c r="B5" s="24" t="s">
        <v>3</v>
      </c>
      <c r="C5" s="25">
        <v>8</v>
      </c>
      <c r="E5" s="11"/>
    </row>
    <row r="6" spans="1:9" s="22" customFormat="1" ht="15" x14ac:dyDescent="0.2">
      <c r="A6" s="4"/>
      <c r="B6" s="24" t="s">
        <v>17</v>
      </c>
      <c r="C6" s="26">
        <v>1500</v>
      </c>
    </row>
    <row r="7" spans="1:9" s="22" customFormat="1" ht="15" x14ac:dyDescent="0.2">
      <c r="A7" s="4"/>
      <c r="B7" s="27" t="s">
        <v>5</v>
      </c>
      <c r="C7" s="28">
        <f>C5*C6</f>
        <v>12000</v>
      </c>
      <c r="E7" s="11"/>
    </row>
    <row r="8" spans="1:9" s="22" customFormat="1" ht="15" x14ac:dyDescent="0.2">
      <c r="A8" s="4"/>
      <c r="B8" s="24" t="s">
        <v>6</v>
      </c>
      <c r="C8" s="29">
        <v>0.05</v>
      </c>
      <c r="E8" s="11"/>
    </row>
    <row r="9" spans="1:9" s="22" customFormat="1" ht="15" x14ac:dyDescent="0.2">
      <c r="A9" s="4"/>
      <c r="B9" s="27" t="s">
        <v>7</v>
      </c>
      <c r="C9" s="28">
        <f>C8*C7</f>
        <v>600</v>
      </c>
      <c r="E9" s="11"/>
    </row>
    <row r="10" spans="1:9" s="22" customFormat="1" ht="15" x14ac:dyDescent="0.2">
      <c r="A10" s="4"/>
      <c r="B10" s="24" t="s">
        <v>23</v>
      </c>
      <c r="C10" s="26">
        <v>200</v>
      </c>
      <c r="E10" s="11"/>
    </row>
    <row r="11" spans="1:9" s="22" customFormat="1" ht="15" x14ac:dyDescent="0.2">
      <c r="A11" s="4"/>
      <c r="B11" s="5" t="s">
        <v>44</v>
      </c>
      <c r="C11" s="18">
        <f>C7-C9+C10</f>
        <v>11600</v>
      </c>
      <c r="E11" s="11"/>
    </row>
    <row r="12" spans="1:9" s="22" customFormat="1" ht="9" customHeight="1" x14ac:dyDescent="0.2">
      <c r="B12" s="30"/>
      <c r="C12" s="3"/>
      <c r="E12" s="11"/>
      <c r="I12" s="21"/>
    </row>
    <row r="13" spans="1:9" s="22" customFormat="1" ht="18" customHeight="1" x14ac:dyDescent="0.2">
      <c r="B13" s="19" t="s">
        <v>11</v>
      </c>
      <c r="C13" s="20"/>
      <c r="E13" s="11"/>
    </row>
    <row r="14" spans="1:9" s="22" customFormat="1" ht="15" x14ac:dyDescent="0.2">
      <c r="A14" s="4"/>
      <c r="B14" s="24" t="s">
        <v>18</v>
      </c>
      <c r="C14" s="31">
        <f>C7*5%</f>
        <v>600</v>
      </c>
      <c r="E14" s="11"/>
    </row>
    <row r="15" spans="1:9" s="22" customFormat="1" ht="15" x14ac:dyDescent="0.2">
      <c r="A15" s="4"/>
      <c r="B15" s="24" t="s">
        <v>24</v>
      </c>
      <c r="C15" s="31">
        <f>C7*3%</f>
        <v>360</v>
      </c>
      <c r="E15" s="11"/>
    </row>
    <row r="16" spans="1:9" s="22" customFormat="1" ht="15" x14ac:dyDescent="0.2">
      <c r="A16" s="4"/>
      <c r="B16" s="24" t="s">
        <v>32</v>
      </c>
      <c r="C16" s="31">
        <f>1.25%*C38/12</f>
        <v>1302.0833333333333</v>
      </c>
      <c r="E16" s="11"/>
    </row>
    <row r="17" spans="1:5" s="22" customFormat="1" ht="15" x14ac:dyDescent="0.2">
      <c r="A17" s="4"/>
      <c r="B17" s="24" t="s">
        <v>29</v>
      </c>
      <c r="C17" s="31">
        <f>0.5%*C38/12</f>
        <v>520.83333333333337</v>
      </c>
      <c r="E17" s="12"/>
    </row>
    <row r="18" spans="1:5" s="22" customFormat="1" ht="15" x14ac:dyDescent="0.2">
      <c r="A18" s="4"/>
      <c r="B18" s="24" t="s">
        <v>34</v>
      </c>
      <c r="C18" s="31"/>
      <c r="E18" s="11"/>
    </row>
    <row r="19" spans="1:5" s="22" customFormat="1" ht="15" x14ac:dyDescent="0.2">
      <c r="A19" s="4"/>
      <c r="B19" s="24" t="s">
        <v>33</v>
      </c>
      <c r="C19" s="31">
        <f>C38*0.3/30/12</f>
        <v>1041.6666666666667</v>
      </c>
      <c r="E19" s="11"/>
    </row>
    <row r="20" spans="1:5" s="22" customFormat="1" ht="15" x14ac:dyDescent="0.2">
      <c r="A20" s="4"/>
      <c r="B20" s="24" t="s">
        <v>9</v>
      </c>
      <c r="C20" s="31"/>
      <c r="E20" s="11"/>
    </row>
    <row r="21" spans="1:5" s="22" customFormat="1" ht="15" hidden="1" x14ac:dyDescent="0.2">
      <c r="A21" s="4"/>
      <c r="B21" s="24" t="s">
        <v>20</v>
      </c>
      <c r="C21" s="31"/>
      <c r="E21" s="11"/>
    </row>
    <row r="22" spans="1:5" s="22" customFormat="1" ht="15" hidden="1" x14ac:dyDescent="0.2">
      <c r="A22" s="4"/>
      <c r="B22" s="24" t="s">
        <v>35</v>
      </c>
      <c r="C22" s="31"/>
      <c r="E22" s="11"/>
    </row>
    <row r="23" spans="1:5" s="22" customFormat="1" ht="15" hidden="1" x14ac:dyDescent="0.2">
      <c r="A23" s="4"/>
      <c r="B23" s="24" t="s">
        <v>21</v>
      </c>
      <c r="C23" s="31"/>
      <c r="E23" s="11"/>
    </row>
    <row r="24" spans="1:5" s="22" customFormat="1" ht="15" hidden="1" x14ac:dyDescent="0.2">
      <c r="A24" s="4"/>
      <c r="B24" s="24" t="s">
        <v>22</v>
      </c>
      <c r="C24" s="31"/>
      <c r="E24" s="11"/>
    </row>
    <row r="25" spans="1:5" s="22" customFormat="1" ht="15" x14ac:dyDescent="0.2">
      <c r="A25" s="4"/>
      <c r="B25" s="24" t="s">
        <v>19</v>
      </c>
      <c r="C25" s="31">
        <v>50</v>
      </c>
      <c r="E25" s="11"/>
    </row>
    <row r="26" spans="1:5" s="22" customFormat="1" ht="15" x14ac:dyDescent="0.2">
      <c r="A26" s="4"/>
      <c r="B26" s="24" t="s">
        <v>40</v>
      </c>
      <c r="C26" s="31">
        <v>50</v>
      </c>
      <c r="E26" s="11"/>
    </row>
    <row r="27" spans="1:5" s="22" customFormat="1" ht="15" hidden="1" x14ac:dyDescent="0.2">
      <c r="A27" s="4"/>
      <c r="B27" s="24" t="s">
        <v>4</v>
      </c>
      <c r="C27" s="14"/>
      <c r="E27" s="11"/>
    </row>
    <row r="28" spans="1:5" s="22" customFormat="1" ht="15" x14ac:dyDescent="0.2">
      <c r="A28" s="4"/>
      <c r="B28" s="7" t="s">
        <v>11</v>
      </c>
      <c r="C28" s="6">
        <f>SUM(C14:C27)</f>
        <v>3924.583333333333</v>
      </c>
      <c r="E28" s="11"/>
    </row>
    <row r="29" spans="1:5" s="22" customFormat="1" ht="6" customHeight="1" x14ac:dyDescent="0.2">
      <c r="E29" s="11"/>
    </row>
    <row r="30" spans="1:5" s="22" customFormat="1" ht="18" customHeight="1" x14ac:dyDescent="0.2">
      <c r="B30" s="19" t="s">
        <v>36</v>
      </c>
      <c r="C30" s="20"/>
      <c r="E30" s="11"/>
    </row>
    <row r="31" spans="1:5" s="22" customFormat="1" ht="15" x14ac:dyDescent="0.2">
      <c r="A31" s="4"/>
      <c r="B31" s="24" t="s">
        <v>13</v>
      </c>
      <c r="C31" s="2">
        <f>C11*12</f>
        <v>139200</v>
      </c>
      <c r="E31" s="11"/>
    </row>
    <row r="32" spans="1:5" s="22" customFormat="1" ht="15" x14ac:dyDescent="0.2">
      <c r="A32" s="4"/>
      <c r="B32" s="24" t="s">
        <v>12</v>
      </c>
      <c r="C32" s="2">
        <f>C28*12</f>
        <v>47095</v>
      </c>
      <c r="E32" s="11"/>
    </row>
    <row r="33" spans="1:5" s="22" customFormat="1" ht="15" x14ac:dyDescent="0.2">
      <c r="A33" s="4"/>
      <c r="B33" s="13" t="s">
        <v>30</v>
      </c>
      <c r="C33" s="10">
        <f>C31-C32</f>
        <v>92105</v>
      </c>
      <c r="E33" s="11"/>
    </row>
    <row r="34" spans="1:5" s="22" customFormat="1" ht="14.25" x14ac:dyDescent="0.2">
      <c r="C34" s="1"/>
      <c r="E34" s="11"/>
    </row>
    <row r="35" spans="1:5" s="22" customFormat="1" ht="18" customHeight="1" x14ac:dyDescent="0.2">
      <c r="B35" s="19" t="s">
        <v>37</v>
      </c>
      <c r="C35" s="20"/>
      <c r="E35" s="11"/>
    </row>
    <row r="36" spans="1:5" s="22" customFormat="1" ht="15" x14ac:dyDescent="0.2">
      <c r="B36" s="24" t="s">
        <v>28</v>
      </c>
      <c r="C36" s="29">
        <v>6.25E-2</v>
      </c>
      <c r="E36" s="11"/>
    </row>
    <row r="37" spans="1:5" s="22" customFormat="1" ht="15" x14ac:dyDescent="0.2">
      <c r="B37" s="13" t="s">
        <v>25</v>
      </c>
      <c r="C37" s="32">
        <f>IF(C36=0," - ",C33/C36)</f>
        <v>1473680</v>
      </c>
      <c r="E37" s="11"/>
    </row>
    <row r="38" spans="1:5" s="22" customFormat="1" ht="15" x14ac:dyDescent="0.2">
      <c r="B38" s="24" t="s">
        <v>27</v>
      </c>
      <c r="C38" s="31">
        <v>1250000</v>
      </c>
      <c r="E38" s="11"/>
    </row>
    <row r="39" spans="1:5" s="22" customFormat="1" ht="15" x14ac:dyDescent="0.2">
      <c r="A39" s="4"/>
      <c r="B39" s="33" t="s">
        <v>26</v>
      </c>
      <c r="C39" s="34">
        <f>IF(C38=0," - ",C33/C38)</f>
        <v>7.3683999999999999E-2</v>
      </c>
      <c r="E39" s="11"/>
    </row>
    <row r="40" spans="1:5" s="22" customFormat="1" ht="6.75" customHeight="1" x14ac:dyDescent="0.2">
      <c r="C40" s="1"/>
      <c r="E40" s="11"/>
    </row>
    <row r="41" spans="1:5" s="22" customFormat="1" ht="18" customHeight="1" x14ac:dyDescent="0.2">
      <c r="B41" s="19" t="s">
        <v>38</v>
      </c>
      <c r="C41" s="20"/>
    </row>
    <row r="42" spans="1:5" s="22" customFormat="1" ht="15" x14ac:dyDescent="0.2">
      <c r="A42" s="4"/>
      <c r="B42" s="24" t="s">
        <v>1</v>
      </c>
      <c r="C42" s="31">
        <v>300000</v>
      </c>
      <c r="E42" s="11"/>
    </row>
    <row r="43" spans="1:5" s="22" customFormat="1" ht="15" x14ac:dyDescent="0.2">
      <c r="A43" s="4"/>
      <c r="B43" s="24" t="s">
        <v>0</v>
      </c>
      <c r="C43" s="31">
        <f>C38-C42</f>
        <v>950000</v>
      </c>
    </row>
    <row r="44" spans="1:5" s="22" customFormat="1" ht="15" x14ac:dyDescent="0.2">
      <c r="A44" s="4"/>
      <c r="B44" s="24" t="s">
        <v>39</v>
      </c>
      <c r="C44" s="31">
        <v>5000</v>
      </c>
      <c r="E44" s="11"/>
    </row>
    <row r="45" spans="1:5" s="22" customFormat="1" ht="15" x14ac:dyDescent="0.2">
      <c r="A45" s="4"/>
      <c r="B45" s="24" t="s">
        <v>2</v>
      </c>
      <c r="C45" s="25">
        <v>30</v>
      </c>
      <c r="E45" s="11"/>
    </row>
    <row r="46" spans="1:5" s="22" customFormat="1" ht="15" x14ac:dyDescent="0.2">
      <c r="A46" s="4"/>
      <c r="B46" s="24" t="s">
        <v>48</v>
      </c>
      <c r="C46" s="35">
        <v>6.5000000000000002E-2</v>
      </c>
      <c r="E46" s="11"/>
    </row>
    <row r="47" spans="1:5" s="22" customFormat="1" ht="15" x14ac:dyDescent="0.2">
      <c r="A47" s="4"/>
      <c r="B47" s="27" t="s">
        <v>8</v>
      </c>
      <c r="C47" s="2">
        <f>C42+C44</f>
        <v>305000</v>
      </c>
      <c r="E47" s="11"/>
    </row>
    <row r="48" spans="1:5" s="22" customFormat="1" ht="15" x14ac:dyDescent="0.2">
      <c r="A48" s="4"/>
      <c r="B48" s="27" t="s">
        <v>46</v>
      </c>
      <c r="C48" s="3">
        <f>-PMT(C46/12,C45*12,C43)</f>
        <v>6004.6462231831556</v>
      </c>
      <c r="E48" s="11"/>
    </row>
    <row r="49" spans="1:5" s="22" customFormat="1" ht="15" x14ac:dyDescent="0.2">
      <c r="A49" s="4"/>
      <c r="B49" s="27" t="s">
        <v>41</v>
      </c>
      <c r="C49" s="2">
        <f>-CUMIPMT(C46/12,C45*12,C43,1,12,0)</f>
        <v>61437.362723078011</v>
      </c>
      <c r="E49" s="11"/>
    </row>
    <row r="50" spans="1:5" s="22" customFormat="1" ht="15" x14ac:dyDescent="0.2">
      <c r="A50" s="4"/>
      <c r="B50" s="27" t="s">
        <v>42</v>
      </c>
      <c r="C50" s="2">
        <f>-CUMPRINC(C46/12,C45*12,C43,1,12,0)</f>
        <v>10618.39195511986</v>
      </c>
      <c r="E50" s="16"/>
    </row>
    <row r="51" spans="1:5" s="22" customFormat="1" ht="15" x14ac:dyDescent="0.2">
      <c r="A51" s="4"/>
      <c r="B51" s="5" t="s">
        <v>14</v>
      </c>
      <c r="C51" s="15">
        <f>C48*12</f>
        <v>72055.754678197874</v>
      </c>
      <c r="E51" s="11"/>
    </row>
    <row r="52" spans="1:5" s="22" customFormat="1" ht="5.25" customHeight="1" x14ac:dyDescent="0.2">
      <c r="E52" s="11"/>
    </row>
    <row r="53" spans="1:5" s="22" customFormat="1" ht="18" customHeight="1" x14ac:dyDescent="0.2">
      <c r="B53" s="19" t="s">
        <v>31</v>
      </c>
      <c r="C53" s="20"/>
      <c r="E53" s="11"/>
    </row>
    <row r="54" spans="1:5" s="22" customFormat="1" ht="19.899999999999999" customHeight="1" x14ac:dyDescent="0.2">
      <c r="B54" s="36" t="s">
        <v>10</v>
      </c>
      <c r="C54" s="37">
        <f>C11-C28-C48</f>
        <v>1670.7704434835114</v>
      </c>
      <c r="E54" s="11"/>
    </row>
    <row r="55" spans="1:5" s="22" customFormat="1" ht="19.899999999999999" customHeight="1" thickBot="1" x14ac:dyDescent="0.25">
      <c r="A55" s="4"/>
      <c r="B55" s="36" t="s">
        <v>15</v>
      </c>
      <c r="C55" s="38">
        <f>C33-C51</f>
        <v>20049.245321802126</v>
      </c>
      <c r="E55" s="16"/>
    </row>
    <row r="56" spans="1:5" s="22" customFormat="1" ht="19.899999999999999" customHeight="1" thickBot="1" x14ac:dyDescent="0.25">
      <c r="A56" s="4"/>
      <c r="B56" s="39" t="s">
        <v>16</v>
      </c>
      <c r="C56" s="40">
        <f>IF(C47=0," ",C55/C47)</f>
        <v>6.573523056328566E-2</v>
      </c>
      <c r="E56" s="11"/>
    </row>
    <row r="57" spans="1:5" s="22" customFormat="1" ht="18.75" customHeight="1" thickBot="1" x14ac:dyDescent="0.25">
      <c r="B57" s="39" t="s">
        <v>47</v>
      </c>
      <c r="C57" s="40">
        <f>IF(C47=0," ",(C55+C50)/C47)</f>
        <v>0.10054963041613765</v>
      </c>
    </row>
    <row r="58" spans="1:5" s="22" customFormat="1" x14ac:dyDescent="0.2">
      <c r="C58" s="11"/>
    </row>
    <row r="59" spans="1:5" s="22" customFormat="1" x14ac:dyDescent="0.2">
      <c r="C59" s="11"/>
    </row>
  </sheetData>
  <phoneticPr fontId="4" type="noConversion"/>
  <printOptions horizontalCentered="1"/>
  <pageMargins left="0.5" right="0.5" top="0.5" bottom="0.5" header="0.25" footer="0.25"/>
  <pageSetup orientation="portrait" r:id="rId1"/>
  <headerFooter>
    <oddFooter>&amp;L&amp;8&amp;K01+049Rental Cash Flow Analysis Worksheet © 2015 by Vertex42.com&amp;R&amp;8&amp;K01+049http://www.vertex42.com/ExcelTemplates/rental-cash-flow-analysis.html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 ROI</vt:lpstr>
      <vt:lpstr>'Cash Flow ROI'!Print_Area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Kofman</dc:creator>
  <cp:lastModifiedBy>Chris</cp:lastModifiedBy>
  <cp:lastPrinted>2015-06-26T15:22:47Z</cp:lastPrinted>
  <dcterms:created xsi:type="dcterms:W3CDTF">2005-03-20T19:36:12Z</dcterms:created>
  <dcterms:modified xsi:type="dcterms:W3CDTF">2024-08-15T04:56:55Z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2015 Vertex42 LLC</vt:lpwstr>
  </property>
  <property fmtid="{D5CDD505-2E9C-101B-9397-08002B2CF9AE}" pid="3" name="Version">
    <vt:lpwstr>1.0.0</vt:lpwstr>
  </property>
  <property fmtid="{D5CDD505-2E9C-101B-9397-08002B2CF9AE}" pid="4" name="{A44787D4-0540-4523-9961-78E4036D8C6D}">
    <vt:lpwstr>{2E725D31-0118-49D0-B204-9A5271AD961C}</vt:lpwstr>
  </property>
</Properties>
</file>