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kofman\Box\Blogs\"/>
    </mc:Choice>
  </mc:AlternateContent>
  <xr:revisionPtr revIDLastSave="0" documentId="13_ncr:1_{C9A6D598-4B97-4782-B878-F0AF85719F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put and Output" sheetId="8" r:id="rId1"/>
    <sheet name="Calculation" sheetId="1" state="hidden" r:id="rId2"/>
    <sheet name="Amort" sheetId="4" state="hidden" r:id="rId3"/>
    <sheet name="Calculations for Amort" sheetId="5" state="hidden" r:id="rId4"/>
  </sheets>
  <externalReferences>
    <externalReference r:id="rId5"/>
    <externalReference r:id="rId6"/>
  </externalReferences>
  <definedNames>
    <definedName name="cap_vol">OFFSET([1]CapVol!$A$1:$H$8,0,0,COUNTA([1]CapVol!$A$1:$A$16),COUNTA([1]CapVol!$A$1:$Z$1))</definedName>
    <definedName name="caplet_vol">OFFSET([1]CapVol!$A$20,0,0,COUNTA([1]CapVol!$A$20:$A$140),COUNTA([1]CapVol!$A$20:$P$20))</definedName>
    <definedName name="chart_USDLIB_dates" localSheetId="0">OFFSET([0]!USDLIB_dates_topLeft,0,0,COUNT([0]!USDLIB_rates_topLEft:USDLIB_rates_bottomLeft),1)</definedName>
    <definedName name="chart_USDLIB_dates">OFFSET([0]!USDLIB_dates_topLeft,0,0,COUNT(USDLIB_rates_topLEft:USDLIB_rates_bottomLeft),1)</definedName>
    <definedName name="chart_USDLIB_rates" localSheetId="0">OFFSET([0]!USDLIB_rates_topLEft,0,0,COUNT([0]!USDLIB_rates_topLEft:USDLIB_rates_bottomLeft),1)</definedName>
    <definedName name="chart_USDLIB_rates">OFFSET([0]!USDLIB_rates_topLEft,0,0,COUNT(USDLIB_rates_topLEft:USDLIB_rates_bottomLeft),1)</definedName>
    <definedName name="df_curve_live">OFFSET('[1]Zero Curve - Live'!$A$114,0,0,COUNT('[1]Zero Curve - Live'!$A$114:$A$201),2)</definedName>
    <definedName name="df_curve_shift">OFFSET('[1]Zero Curve'!$A$256,0,2,COUNT('[1]Zero Curve'!$A$256:$A$392),2)</definedName>
    <definedName name="floor_vol">OFFSET([1]FloorVol!$A$1:$L$8,0,0,COUNTA([1]FloorVol!$A$1:$A$16),COUNTA([1]FloorVol!$A$1:$Z$1))</definedName>
    <definedName name="floorlet_vol">OFFSET([1]FloorVol!$A$20,0,0,COUNTA([1]FloorVol!$A$20:$A$140),COUNTA([1]FloorVol!$A$20:$P$20))</definedName>
    <definedName name="holidays">CHOOSE('[1]Zero Curve'!$Y$6,holidays_Sydney,holidays_Toronto,holidays_Frankfurt,holidays_Tokyo,holidays_London,holidays_NewYork,holidays_NY_Lon)</definedName>
    <definedName name="holidays_Frankfurt">OFFSET([2]Holidays!$C$16,0,0,[2]Holidays!$B$6,1)</definedName>
    <definedName name="holidays_London">OFFSET([2]Holidays!$E$16,0,0,[2]Holidays!$B$8,1)</definedName>
    <definedName name="holidays_NewYork">OFFSET([2]Holidays!$G$16,0,0,[2]Holidays!$B$9,1)</definedName>
    <definedName name="holidays_NY_Lon">OFFSET([2]Holidays!$H$16,0,0,[2]Holidays!$B$10,1)</definedName>
    <definedName name="holidays_Sydney">OFFSET([2]Holidays!$A$16,0,0,[2]Holidays!$B$4,1)</definedName>
    <definedName name="holidays_Tokyo">OFFSET([2]Holidays!$D$16,0,0,[2]Holidays!$B$7,1)</definedName>
    <definedName name="holidays_Toronto">OFFSET([2]Holidays!$B$16,0,0,[2]Holidays!$B$5,1)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_TEST">OFFSET('[1]Zero Curve'!XFC1,0,0,COUNT('[1]Zero Curve'!XFC1:XFC137),2)</definedName>
    <definedName name="_xlnm.Print_Area" localSheetId="1">Calculation!$A$1:$K$54</definedName>
    <definedName name="_xlnm.Print_Area" localSheetId="0">'Input and Output'!$A$1:$K$55</definedName>
    <definedName name="Resets">#REF!</definedName>
    <definedName name="spot">OFFSET([1]Graph!$G$41,0,0,COUNT([1]Graph!$G$41:'[1]Graph'!$G$76),2)</definedName>
    <definedName name="swo_vols">OFFSET([1]SwaptionVol!$B$1,0,0,COUNTA([1]SwaptionVol!$B$1:$B$30),COUNTA([1]SwaptionVol!$B$1:$Y$1))</definedName>
    <definedName name="swp_vol">OFFSET([1]SwaptionVol!$A$1,0,0,COUNTA([1]SwaptionVol!$A$1:$A$30),COUNTA([1]SwaptionVol!$A$1:$Y$1))</definedName>
    <definedName name="test">#REF!</definedName>
    <definedName name="USDLIB_rates_topLEft">[1]Graph!$H$41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8" l="1"/>
  <c r="M69" i="8"/>
  <c r="M68" i="8"/>
  <c r="M67" i="8"/>
  <c r="M66" i="8"/>
  <c r="M65" i="8"/>
  <c r="M64" i="8"/>
  <c r="M63" i="8"/>
  <c r="M62" i="8"/>
  <c r="M61" i="8"/>
  <c r="M60" i="8"/>
  <c r="M59" i="8"/>
  <c r="M58" i="8"/>
  <c r="D7" i="8"/>
  <c r="D9" i="8" s="1"/>
  <c r="O60" i="1"/>
  <c r="H84" i="1" s="1"/>
  <c r="O58" i="1"/>
  <c r="H60" i="1" s="1"/>
  <c r="D10" i="8"/>
  <c r="U58" i="1"/>
  <c r="T59" i="1"/>
  <c r="T60" i="1"/>
  <c r="T61" i="1"/>
  <c r="T63" i="1"/>
  <c r="T66" i="1"/>
  <c r="T71" i="1"/>
  <c r="T72" i="1"/>
  <c r="T58" i="1"/>
  <c r="T65" i="1"/>
  <c r="T64" i="1"/>
  <c r="T62" i="1"/>
  <c r="O59" i="1"/>
  <c r="H72" i="1" s="1"/>
  <c r="O61" i="1"/>
  <c r="H96" i="1" s="1"/>
  <c r="O62" i="1"/>
  <c r="H108" i="1" s="1"/>
  <c r="O63" i="1"/>
  <c r="H120" i="1" s="1"/>
  <c r="O64" i="1"/>
  <c r="H132" i="1" s="1"/>
  <c r="O65" i="1"/>
  <c r="H144" i="1" s="1"/>
  <c r="O66" i="1"/>
  <c r="H156" i="1" s="1"/>
  <c r="O67" i="1"/>
  <c r="H168" i="1" s="1"/>
  <c r="O68" i="1"/>
  <c r="H180" i="1" s="1"/>
  <c r="O69" i="1"/>
  <c r="H192" i="1" s="1"/>
  <c r="O70" i="1"/>
  <c r="H204" i="1" s="1"/>
  <c r="O71" i="1"/>
  <c r="H216" i="1" s="1"/>
  <c r="O72" i="1"/>
  <c r="H228" i="1" s="1"/>
  <c r="O73" i="1"/>
  <c r="H240" i="1" s="1"/>
  <c r="O74" i="1"/>
  <c r="H252" i="1" s="1"/>
  <c r="O75" i="1"/>
  <c r="H264" i="1" s="1"/>
  <c r="O76" i="1"/>
  <c r="H276" i="1" s="1"/>
  <c r="O77" i="1"/>
  <c r="H288" i="1" s="1"/>
  <c r="F9" i="1"/>
  <c r="F7" i="1"/>
  <c r="C415" i="1" s="1"/>
  <c r="F6" i="1"/>
  <c r="F5" i="1"/>
  <c r="L349" i="8"/>
  <c r="M349" i="8" s="1"/>
  <c r="L348" i="8"/>
  <c r="M348" i="8" s="1"/>
  <c r="L347" i="8"/>
  <c r="M347" i="8" s="1"/>
  <c r="L345" i="8"/>
  <c r="M345" i="8" s="1"/>
  <c r="L344" i="8"/>
  <c r="M344" i="8" s="1"/>
  <c r="L343" i="8"/>
  <c r="M343" i="8" s="1"/>
  <c r="L337" i="8"/>
  <c r="M337" i="8" s="1"/>
  <c r="L334" i="8"/>
  <c r="M334" i="8" s="1"/>
  <c r="L333" i="8"/>
  <c r="M333" i="8" s="1"/>
  <c r="L326" i="8"/>
  <c r="M326" i="8" s="1"/>
  <c r="L319" i="8"/>
  <c r="M319" i="8" s="1"/>
  <c r="L318" i="8"/>
  <c r="M318" i="8" s="1"/>
  <c r="L314" i="8"/>
  <c r="M314" i="8" s="1"/>
  <c r="L309" i="8"/>
  <c r="M309" i="8" s="1"/>
  <c r="L308" i="8"/>
  <c r="M308" i="8" s="1"/>
  <c r="L305" i="8"/>
  <c r="M305" i="8" s="1"/>
  <c r="L301" i="8"/>
  <c r="M301" i="8" s="1"/>
  <c r="L297" i="8"/>
  <c r="M297" i="8" s="1"/>
  <c r="L293" i="8"/>
  <c r="M293" i="8" s="1"/>
  <c r="L289" i="8"/>
  <c r="M289" i="8" s="1"/>
  <c r="L285" i="8"/>
  <c r="M285" i="8" s="1"/>
  <c r="L281" i="8"/>
  <c r="M281" i="8" s="1"/>
  <c r="L252" i="8"/>
  <c r="M252" i="8" s="1"/>
  <c r="L244" i="8"/>
  <c r="M244" i="8" s="1"/>
  <c r="L224" i="8"/>
  <c r="M224" i="8" s="1"/>
  <c r="L208" i="8"/>
  <c r="M208" i="8" s="1"/>
  <c r="L198" i="8"/>
  <c r="M198" i="8" s="1"/>
  <c r="L196" i="8"/>
  <c r="M196" i="8" s="1"/>
  <c r="L194" i="8"/>
  <c r="M194" i="8" s="1"/>
  <c r="L190" i="8"/>
  <c r="M190" i="8" s="1"/>
  <c r="L188" i="8"/>
  <c r="M188" i="8" s="1"/>
  <c r="L180" i="8"/>
  <c r="M180" i="8" s="1"/>
  <c r="L176" i="8"/>
  <c r="M176" i="8" s="1"/>
  <c r="L174" i="8"/>
  <c r="M174" i="8" s="1"/>
  <c r="L172" i="8"/>
  <c r="M172" i="8" s="1"/>
  <c r="L130" i="8"/>
  <c r="M130" i="8" s="1"/>
  <c r="L128" i="8"/>
  <c r="M128" i="8" s="1"/>
  <c r="L126" i="8"/>
  <c r="M126" i="8" s="1"/>
  <c r="L124" i="8"/>
  <c r="M124" i="8" s="1"/>
  <c r="L112" i="8"/>
  <c r="M112" i="8" s="1"/>
  <c r="L104" i="8"/>
  <c r="M104" i="8" s="1"/>
  <c r="L92" i="8"/>
  <c r="M92" i="8" s="1"/>
  <c r="L20" i="8"/>
  <c r="L21" i="8" s="1"/>
  <c r="D11" i="8"/>
  <c r="G10" i="8"/>
  <c r="A49" i="1"/>
  <c r="A50" i="1"/>
  <c r="T70" i="1" l="1"/>
  <c r="T68" i="1"/>
  <c r="T69" i="1"/>
  <c r="T67" i="1"/>
  <c r="F8" i="1"/>
  <c r="G18" i="1" s="1"/>
  <c r="F11" i="1"/>
  <c r="F10" i="1"/>
  <c r="B9" i="4" s="1"/>
  <c r="D55" i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L321" i="8"/>
  <c r="M321" i="8" s="1"/>
  <c r="L141" i="8"/>
  <c r="M141" i="8" s="1"/>
  <c r="L149" i="8"/>
  <c r="M149" i="8" s="1"/>
  <c r="L173" i="8"/>
  <c r="M173" i="8" s="1"/>
  <c r="L197" i="8"/>
  <c r="M197" i="8" s="1"/>
  <c r="L212" i="8"/>
  <c r="M212" i="8" s="1"/>
  <c r="L315" i="8"/>
  <c r="M315" i="8" s="1"/>
  <c r="L322" i="8"/>
  <c r="M322" i="8" s="1"/>
  <c r="L330" i="8"/>
  <c r="M330" i="8" s="1"/>
  <c r="L120" i="8"/>
  <c r="M120" i="8" s="1"/>
  <c r="L256" i="8"/>
  <c r="M256" i="8" s="1"/>
  <c r="L313" i="8"/>
  <c r="M313" i="8" s="1"/>
  <c r="L184" i="8"/>
  <c r="M184" i="8" s="1"/>
  <c r="L192" i="8"/>
  <c r="M192" i="8" s="1"/>
  <c r="L323" i="8"/>
  <c r="M323" i="8" s="1"/>
  <c r="L116" i="8"/>
  <c r="M116" i="8" s="1"/>
  <c r="L193" i="8"/>
  <c r="M193" i="8" s="1"/>
  <c r="L200" i="8"/>
  <c r="M200" i="8" s="1"/>
  <c r="L165" i="8"/>
  <c r="M165" i="8" s="1"/>
  <c r="L145" i="8"/>
  <c r="M145" i="8" s="1"/>
  <c r="L96" i="8"/>
  <c r="M96" i="8" s="1"/>
  <c r="L201" i="8"/>
  <c r="M201" i="8" s="1"/>
  <c r="L327" i="8"/>
  <c r="M327" i="8" s="1"/>
  <c r="L22" i="8"/>
  <c r="L204" i="8"/>
  <c r="M204" i="8" s="1"/>
  <c r="L109" i="8"/>
  <c r="M109" i="8" s="1"/>
  <c r="L108" i="8"/>
  <c r="M108" i="8" s="1"/>
  <c r="L152" i="8"/>
  <c r="M152" i="8" s="1"/>
  <c r="L239" i="8"/>
  <c r="M239" i="8" s="1"/>
  <c r="L238" i="8"/>
  <c r="M238" i="8" s="1"/>
  <c r="L110" i="8"/>
  <c r="M110" i="8" s="1"/>
  <c r="L111" i="8"/>
  <c r="M111" i="8" s="1"/>
  <c r="L101" i="8"/>
  <c r="M101" i="8" s="1"/>
  <c r="L102" i="8"/>
  <c r="M102" i="8" s="1"/>
  <c r="L103" i="8"/>
  <c r="M103" i="8" s="1"/>
  <c r="L133" i="8"/>
  <c r="M133" i="8" s="1"/>
  <c r="L135" i="8"/>
  <c r="M135" i="8" s="1"/>
  <c r="L151" i="8"/>
  <c r="M151" i="8" s="1"/>
  <c r="L158" i="8"/>
  <c r="M158" i="8" s="1"/>
  <c r="L178" i="8"/>
  <c r="M178" i="8" s="1"/>
  <c r="L182" i="8"/>
  <c r="M182" i="8" s="1"/>
  <c r="L181" i="8"/>
  <c r="M181" i="8" s="1"/>
  <c r="L185" i="8"/>
  <c r="M185" i="8" s="1"/>
  <c r="L186" i="8"/>
  <c r="M186" i="8" s="1"/>
  <c r="L105" i="8"/>
  <c r="M105" i="8" s="1"/>
  <c r="L106" i="8"/>
  <c r="M106" i="8" s="1"/>
  <c r="L107" i="8"/>
  <c r="M107" i="8" s="1"/>
  <c r="L122" i="8"/>
  <c r="M122" i="8" s="1"/>
  <c r="L155" i="8"/>
  <c r="M155" i="8" s="1"/>
  <c r="L171" i="8"/>
  <c r="M171" i="8" s="1"/>
  <c r="L179" i="8"/>
  <c r="M179" i="8" s="1"/>
  <c r="L227" i="8"/>
  <c r="M227" i="8" s="1"/>
  <c r="L259" i="8"/>
  <c r="M259" i="8" s="1"/>
  <c r="L258" i="8"/>
  <c r="M258" i="8" s="1"/>
  <c r="L114" i="8"/>
  <c r="M114" i="8" s="1"/>
  <c r="L115" i="8"/>
  <c r="M115" i="8" s="1"/>
  <c r="L138" i="8"/>
  <c r="M138" i="8" s="1"/>
  <c r="L137" i="8"/>
  <c r="M137" i="8" s="1"/>
  <c r="L113" i="8"/>
  <c r="M113" i="8" s="1"/>
  <c r="L117" i="8"/>
  <c r="M117" i="8" s="1"/>
  <c r="L118" i="8"/>
  <c r="M118" i="8" s="1"/>
  <c r="L119" i="8"/>
  <c r="M119" i="8" s="1"/>
  <c r="L134" i="8"/>
  <c r="M134" i="8" s="1"/>
  <c r="L121" i="8"/>
  <c r="M121" i="8" s="1"/>
  <c r="L123" i="8"/>
  <c r="M123" i="8" s="1"/>
  <c r="L277" i="8"/>
  <c r="M277" i="8" s="1"/>
  <c r="L93" i="8"/>
  <c r="M93" i="8" s="1"/>
  <c r="L94" i="8"/>
  <c r="M94" i="8" s="1"/>
  <c r="L95" i="8"/>
  <c r="M95" i="8" s="1"/>
  <c r="L125" i="8"/>
  <c r="M125" i="8" s="1"/>
  <c r="L127" i="8"/>
  <c r="M127" i="8" s="1"/>
  <c r="L97" i="8"/>
  <c r="M97" i="8" s="1"/>
  <c r="L98" i="8"/>
  <c r="M98" i="8" s="1"/>
  <c r="L99" i="8"/>
  <c r="M99" i="8" s="1"/>
  <c r="L100" i="8"/>
  <c r="M100" i="8" s="1"/>
  <c r="L129" i="8"/>
  <c r="M129" i="8" s="1"/>
  <c r="L131" i="8"/>
  <c r="M131" i="8" s="1"/>
  <c r="L132" i="8"/>
  <c r="M132" i="8" s="1"/>
  <c r="L148" i="8"/>
  <c r="M148" i="8" s="1"/>
  <c r="L154" i="8"/>
  <c r="M154" i="8" s="1"/>
  <c r="L153" i="8"/>
  <c r="M153" i="8" s="1"/>
  <c r="L157" i="8"/>
  <c r="M157" i="8" s="1"/>
  <c r="L164" i="8"/>
  <c r="M164" i="8" s="1"/>
  <c r="L167" i="8"/>
  <c r="M167" i="8" s="1"/>
  <c r="L170" i="8"/>
  <c r="M170" i="8" s="1"/>
  <c r="L169" i="8"/>
  <c r="M169" i="8" s="1"/>
  <c r="L177" i="8"/>
  <c r="M177" i="8" s="1"/>
  <c r="L231" i="8"/>
  <c r="M231" i="8" s="1"/>
  <c r="L156" i="8"/>
  <c r="M156" i="8" s="1"/>
  <c r="L159" i="8"/>
  <c r="M159" i="8" s="1"/>
  <c r="L162" i="8"/>
  <c r="M162" i="8" s="1"/>
  <c r="L144" i="8"/>
  <c r="M144" i="8" s="1"/>
  <c r="L147" i="8"/>
  <c r="M147" i="8" s="1"/>
  <c r="L150" i="8"/>
  <c r="M150" i="8" s="1"/>
  <c r="L207" i="8"/>
  <c r="M207" i="8" s="1"/>
  <c r="L217" i="8"/>
  <c r="M217" i="8" s="1"/>
  <c r="L216" i="8"/>
  <c r="M216" i="8" s="1"/>
  <c r="L269" i="8"/>
  <c r="M269" i="8" s="1"/>
  <c r="L136" i="8"/>
  <c r="M136" i="8" s="1"/>
  <c r="L140" i="8"/>
  <c r="M140" i="8" s="1"/>
  <c r="L143" i="8"/>
  <c r="M143" i="8" s="1"/>
  <c r="L146" i="8"/>
  <c r="M146" i="8" s="1"/>
  <c r="L236" i="8"/>
  <c r="M236" i="8" s="1"/>
  <c r="L160" i="8"/>
  <c r="M160" i="8" s="1"/>
  <c r="L163" i="8"/>
  <c r="M163" i="8" s="1"/>
  <c r="L166" i="8"/>
  <c r="M166" i="8" s="1"/>
  <c r="L205" i="8"/>
  <c r="M205" i="8" s="1"/>
  <c r="L139" i="8"/>
  <c r="M139" i="8" s="1"/>
  <c r="L142" i="8"/>
  <c r="M142" i="8" s="1"/>
  <c r="L161" i="8"/>
  <c r="M161" i="8" s="1"/>
  <c r="L168" i="8"/>
  <c r="M168" i="8" s="1"/>
  <c r="L175" i="8"/>
  <c r="M175" i="8" s="1"/>
  <c r="L195" i="8"/>
  <c r="M195" i="8" s="1"/>
  <c r="L202" i="8"/>
  <c r="M202" i="8" s="1"/>
  <c r="L183" i="8"/>
  <c r="M183" i="8" s="1"/>
  <c r="L233" i="8"/>
  <c r="M233" i="8" s="1"/>
  <c r="L187" i="8"/>
  <c r="M187" i="8" s="1"/>
  <c r="L213" i="8"/>
  <c r="M213" i="8" s="1"/>
  <c r="L237" i="8"/>
  <c r="M237" i="8" s="1"/>
  <c r="L245" i="8"/>
  <c r="M245" i="8" s="1"/>
  <c r="L199" i="8"/>
  <c r="M199" i="8" s="1"/>
  <c r="L211" i="8"/>
  <c r="M211" i="8" s="1"/>
  <c r="L243" i="8"/>
  <c r="M243" i="8" s="1"/>
  <c r="L242" i="8"/>
  <c r="M242" i="8" s="1"/>
  <c r="L248" i="8"/>
  <c r="M248" i="8" s="1"/>
  <c r="L189" i="8"/>
  <c r="M189" i="8" s="1"/>
  <c r="L191" i="8"/>
  <c r="M191" i="8" s="1"/>
  <c r="L209" i="8"/>
  <c r="M209" i="8" s="1"/>
  <c r="L220" i="8"/>
  <c r="M220" i="8" s="1"/>
  <c r="L240" i="8"/>
  <c r="M240" i="8" s="1"/>
  <c r="L249" i="8"/>
  <c r="M249" i="8" s="1"/>
  <c r="L235" i="8"/>
  <c r="M235" i="8" s="1"/>
  <c r="L234" i="8"/>
  <c r="M234" i="8" s="1"/>
  <c r="L241" i="8"/>
  <c r="M241" i="8" s="1"/>
  <c r="L223" i="8"/>
  <c r="M223" i="8" s="1"/>
  <c r="L229" i="8"/>
  <c r="M229" i="8" s="1"/>
  <c r="L255" i="8"/>
  <c r="M255" i="8" s="1"/>
  <c r="L254" i="8"/>
  <c r="M254" i="8" s="1"/>
  <c r="L261" i="8"/>
  <c r="M261" i="8" s="1"/>
  <c r="L203" i="8"/>
  <c r="M203" i="8" s="1"/>
  <c r="L219" i="8"/>
  <c r="M219" i="8" s="1"/>
  <c r="L225" i="8"/>
  <c r="M225" i="8" s="1"/>
  <c r="L232" i="8"/>
  <c r="M232" i="8" s="1"/>
  <c r="L251" i="8"/>
  <c r="M251" i="8" s="1"/>
  <c r="L250" i="8"/>
  <c r="M250" i="8" s="1"/>
  <c r="L257" i="8"/>
  <c r="M257" i="8" s="1"/>
  <c r="L332" i="8"/>
  <c r="M332" i="8" s="1"/>
  <c r="L331" i="8"/>
  <c r="M331" i="8" s="1"/>
  <c r="L215" i="8"/>
  <c r="M215" i="8" s="1"/>
  <c r="L221" i="8"/>
  <c r="M221" i="8" s="1"/>
  <c r="L228" i="8"/>
  <c r="M228" i="8" s="1"/>
  <c r="L247" i="8"/>
  <c r="M247" i="8" s="1"/>
  <c r="L246" i="8"/>
  <c r="M246" i="8" s="1"/>
  <c r="L253" i="8"/>
  <c r="M253" i="8" s="1"/>
  <c r="L260" i="8"/>
  <c r="M260" i="8" s="1"/>
  <c r="L266" i="8"/>
  <c r="M266" i="8" s="1"/>
  <c r="L274" i="8"/>
  <c r="M274" i="8" s="1"/>
  <c r="L262" i="8"/>
  <c r="M262" i="8" s="1"/>
  <c r="L264" i="8"/>
  <c r="M264" i="8" s="1"/>
  <c r="L206" i="8"/>
  <c r="M206" i="8" s="1"/>
  <c r="L210" i="8"/>
  <c r="M210" i="8" s="1"/>
  <c r="L214" i="8"/>
  <c r="M214" i="8" s="1"/>
  <c r="L218" i="8"/>
  <c r="M218" i="8" s="1"/>
  <c r="L222" i="8"/>
  <c r="M222" i="8" s="1"/>
  <c r="L226" i="8"/>
  <c r="M226" i="8" s="1"/>
  <c r="L230" i="8"/>
  <c r="M230" i="8" s="1"/>
  <c r="L270" i="8"/>
  <c r="M270" i="8" s="1"/>
  <c r="L278" i="8"/>
  <c r="M278" i="8" s="1"/>
  <c r="L317" i="8"/>
  <c r="M317" i="8" s="1"/>
  <c r="L265" i="8"/>
  <c r="M265" i="8" s="1"/>
  <c r="L273" i="8"/>
  <c r="M273" i="8" s="1"/>
  <c r="L282" i="8"/>
  <c r="M282" i="8" s="1"/>
  <c r="L286" i="8"/>
  <c r="M286" i="8" s="1"/>
  <c r="L290" i="8"/>
  <c r="M290" i="8" s="1"/>
  <c r="L294" i="8"/>
  <c r="M294" i="8" s="1"/>
  <c r="L298" i="8"/>
  <c r="M298" i="8" s="1"/>
  <c r="L302" i="8"/>
  <c r="M302" i="8" s="1"/>
  <c r="L306" i="8"/>
  <c r="M306" i="8" s="1"/>
  <c r="L312" i="8"/>
  <c r="M312" i="8" s="1"/>
  <c r="L340" i="8"/>
  <c r="M340" i="8" s="1"/>
  <c r="L263" i="8"/>
  <c r="M263" i="8" s="1"/>
  <c r="L267" i="8"/>
  <c r="M267" i="8" s="1"/>
  <c r="L271" i="8"/>
  <c r="M271" i="8" s="1"/>
  <c r="L275" i="8"/>
  <c r="M275" i="8" s="1"/>
  <c r="L279" i="8"/>
  <c r="M279" i="8" s="1"/>
  <c r="L283" i="8"/>
  <c r="M283" i="8" s="1"/>
  <c r="L287" i="8"/>
  <c r="M287" i="8" s="1"/>
  <c r="L291" i="8"/>
  <c r="M291" i="8" s="1"/>
  <c r="L295" i="8"/>
  <c r="M295" i="8" s="1"/>
  <c r="L299" i="8"/>
  <c r="M299" i="8" s="1"/>
  <c r="L303" i="8"/>
  <c r="M303" i="8" s="1"/>
  <c r="L307" i="8"/>
  <c r="M307" i="8" s="1"/>
  <c r="L316" i="8"/>
  <c r="M316" i="8" s="1"/>
  <c r="L341" i="8"/>
  <c r="M341" i="8" s="1"/>
  <c r="L328" i="8"/>
  <c r="M328" i="8" s="1"/>
  <c r="L268" i="8"/>
  <c r="M268" i="8" s="1"/>
  <c r="L272" i="8"/>
  <c r="M272" i="8" s="1"/>
  <c r="L276" i="8"/>
  <c r="M276" i="8" s="1"/>
  <c r="L280" i="8"/>
  <c r="M280" i="8" s="1"/>
  <c r="L284" i="8"/>
  <c r="M284" i="8" s="1"/>
  <c r="L288" i="8"/>
  <c r="M288" i="8" s="1"/>
  <c r="L292" i="8"/>
  <c r="M292" i="8" s="1"/>
  <c r="L296" i="8"/>
  <c r="M296" i="8" s="1"/>
  <c r="L300" i="8"/>
  <c r="M300" i="8" s="1"/>
  <c r="L304" i="8"/>
  <c r="M304" i="8" s="1"/>
  <c r="L310" i="8"/>
  <c r="M310" i="8" s="1"/>
  <c r="L311" i="8"/>
  <c r="M311" i="8" s="1"/>
  <c r="L320" i="8"/>
  <c r="M320" i="8" s="1"/>
  <c r="L324" i="8"/>
  <c r="M324" i="8" s="1"/>
  <c r="L325" i="8"/>
  <c r="M325" i="8" s="1"/>
  <c r="L336" i="8"/>
  <c r="M336" i="8" s="1"/>
  <c r="L335" i="8"/>
  <c r="M335" i="8" s="1"/>
  <c r="L338" i="8"/>
  <c r="M338" i="8" s="1"/>
  <c r="L339" i="8"/>
  <c r="M339" i="8" s="1"/>
  <c r="L329" i="8"/>
  <c r="M329" i="8" s="1"/>
  <c r="L354" i="8"/>
  <c r="M354" i="8" s="1"/>
  <c r="L350" i="8"/>
  <c r="M350" i="8" s="1"/>
  <c r="L346" i="8"/>
  <c r="M346" i="8" s="1"/>
  <c r="L342" i="8"/>
  <c r="M342" i="8" s="1"/>
  <c r="L355" i="8"/>
  <c r="M355" i="8" s="1"/>
  <c r="L356" i="8"/>
  <c r="M356" i="8" s="1"/>
  <c r="L351" i="8"/>
  <c r="M351" i="8" s="1"/>
  <c r="L352" i="8"/>
  <c r="M352" i="8" s="1"/>
  <c r="L353" i="8"/>
  <c r="M353" i="8" s="1"/>
  <c r="J17" i="1"/>
  <c r="I17" i="1"/>
  <c r="H17" i="1"/>
  <c r="F17" i="1"/>
  <c r="E17" i="1"/>
  <c r="D17" i="1"/>
  <c r="F12" i="1"/>
  <c r="B55" i="1" s="1"/>
  <c r="B56" i="1" s="1"/>
  <c r="B2" i="4"/>
  <c r="B8" i="4"/>
  <c r="L19" i="1"/>
  <c r="A19" i="1" s="1"/>
  <c r="C19" i="1" s="1"/>
  <c r="B7" i="4"/>
  <c r="D377" i="4"/>
  <c r="D378" i="4"/>
  <c r="F378" i="4" s="1"/>
  <c r="D379" i="4"/>
  <c r="E379" i="4" s="1"/>
  <c r="D380" i="4"/>
  <c r="D381" i="4"/>
  <c r="D382" i="4"/>
  <c r="E382" i="4" s="1"/>
  <c r="D383" i="4"/>
  <c r="E383" i="4" s="1"/>
  <c r="D384" i="4"/>
  <c r="F383" i="4" s="1"/>
  <c r="D385" i="4"/>
  <c r="F385" i="4" s="1"/>
  <c r="D386" i="4"/>
  <c r="E386" i="4" s="1"/>
  <c r="D387" i="4"/>
  <c r="E387" i="4" s="1"/>
  <c r="D388" i="4"/>
  <c r="F388" i="4" s="1"/>
  <c r="D389" i="4"/>
  <c r="E389" i="4" s="1"/>
  <c r="D390" i="4"/>
  <c r="E390" i="4"/>
  <c r="D391" i="4"/>
  <c r="E391" i="4" s="1"/>
  <c r="D392" i="4"/>
  <c r="E392" i="4" s="1"/>
  <c r="D393" i="4"/>
  <c r="E393" i="4" s="1"/>
  <c r="D394" i="4"/>
  <c r="F394" i="4" s="1"/>
  <c r="E394" i="4"/>
  <c r="D395" i="4"/>
  <c r="E395" i="4" s="1"/>
  <c r="D396" i="4"/>
  <c r="D397" i="4"/>
  <c r="E397" i="4" s="1"/>
  <c r="D398" i="4"/>
  <c r="F398" i="4" s="1"/>
  <c r="D399" i="4"/>
  <c r="E399" i="4" s="1"/>
  <c r="D400" i="4"/>
  <c r="E400" i="4" s="1"/>
  <c r="D401" i="4"/>
  <c r="E401" i="4" s="1"/>
  <c r="D402" i="4"/>
  <c r="E402" i="4"/>
  <c r="D403" i="4"/>
  <c r="E403" i="4" s="1"/>
  <c r="D404" i="4"/>
  <c r="E404" i="4" s="1"/>
  <c r="D405" i="4"/>
  <c r="F405" i="4" s="1"/>
  <c r="D406" i="4"/>
  <c r="E406" i="4"/>
  <c r="D407" i="4"/>
  <c r="E407" i="4" s="1"/>
  <c r="D408" i="4"/>
  <c r="D409" i="4"/>
  <c r="D410" i="4"/>
  <c r="F410" i="4" s="1"/>
  <c r="E410" i="4"/>
  <c r="D411" i="4"/>
  <c r="E411" i="4" s="1"/>
  <c r="D412" i="4"/>
  <c r="D413" i="4"/>
  <c r="E413" i="4" s="1"/>
  <c r="D414" i="4"/>
  <c r="E414" i="4" s="1"/>
  <c r="H10" i="1"/>
  <c r="F392" i="4"/>
  <c r="F402" i="4"/>
  <c r="F386" i="4"/>
  <c r="F382" i="4"/>
  <c r="I18" i="1" l="1"/>
  <c r="H18" i="1"/>
  <c r="E18" i="1"/>
  <c r="D18" i="1"/>
  <c r="J18" i="1"/>
  <c r="F18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7" i="1"/>
  <c r="F275" i="1"/>
  <c r="F283" i="1"/>
  <c r="F291" i="1"/>
  <c r="F299" i="1"/>
  <c r="F307" i="1"/>
  <c r="F315" i="1"/>
  <c r="F323" i="1"/>
  <c r="F331" i="1"/>
  <c r="F339" i="1"/>
  <c r="F347" i="1"/>
  <c r="F355" i="1"/>
  <c r="F363" i="1"/>
  <c r="F371" i="1"/>
  <c r="F379" i="1"/>
  <c r="F387" i="1"/>
  <c r="F395" i="1"/>
  <c r="F403" i="1"/>
  <c r="F411" i="1"/>
  <c r="F296" i="1"/>
  <c r="F336" i="1"/>
  <c r="F360" i="1"/>
  <c r="F392" i="1"/>
  <c r="F113" i="1"/>
  <c r="F145" i="1"/>
  <c r="F185" i="1"/>
  <c r="F225" i="1"/>
  <c r="F273" i="1"/>
  <c r="F305" i="1"/>
  <c r="F337" i="1"/>
  <c r="F369" i="1"/>
  <c r="F401" i="1"/>
  <c r="F74" i="1"/>
  <c r="F122" i="1"/>
  <c r="F154" i="1"/>
  <c r="F186" i="1"/>
  <c r="F218" i="1"/>
  <c r="F242" i="1"/>
  <c r="F266" i="1"/>
  <c r="F290" i="1"/>
  <c r="F314" i="1"/>
  <c r="F338" i="1"/>
  <c r="F362" i="1"/>
  <c r="F386" i="1"/>
  <c r="F410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196" i="1"/>
  <c r="F204" i="1"/>
  <c r="F212" i="1"/>
  <c r="F220" i="1"/>
  <c r="F228" i="1"/>
  <c r="F236" i="1"/>
  <c r="F244" i="1"/>
  <c r="F252" i="1"/>
  <c r="F260" i="1"/>
  <c r="F268" i="1"/>
  <c r="F276" i="1"/>
  <c r="F284" i="1"/>
  <c r="F292" i="1"/>
  <c r="F300" i="1"/>
  <c r="F308" i="1"/>
  <c r="F316" i="1"/>
  <c r="F324" i="1"/>
  <c r="F332" i="1"/>
  <c r="F340" i="1"/>
  <c r="F348" i="1"/>
  <c r="F356" i="1"/>
  <c r="F364" i="1"/>
  <c r="F372" i="1"/>
  <c r="F380" i="1"/>
  <c r="F388" i="1"/>
  <c r="F396" i="1"/>
  <c r="F404" i="1"/>
  <c r="F412" i="1"/>
  <c r="F280" i="1"/>
  <c r="F304" i="1"/>
  <c r="F328" i="1"/>
  <c r="F352" i="1"/>
  <c r="F384" i="1"/>
  <c r="F55" i="1"/>
  <c r="F89" i="1"/>
  <c r="F137" i="1"/>
  <c r="F169" i="1"/>
  <c r="F193" i="1"/>
  <c r="F217" i="1"/>
  <c r="F233" i="1"/>
  <c r="F257" i="1"/>
  <c r="F289" i="1"/>
  <c r="F321" i="1"/>
  <c r="F353" i="1"/>
  <c r="F385" i="1"/>
  <c r="F409" i="1"/>
  <c r="F66" i="1"/>
  <c r="F82" i="1"/>
  <c r="F98" i="1"/>
  <c r="F114" i="1"/>
  <c r="F138" i="1"/>
  <c r="F162" i="1"/>
  <c r="F178" i="1"/>
  <c r="F202" i="1"/>
  <c r="F226" i="1"/>
  <c r="F250" i="1"/>
  <c r="F274" i="1"/>
  <c r="F298" i="1"/>
  <c r="F322" i="1"/>
  <c r="F346" i="1"/>
  <c r="F378" i="1"/>
  <c r="F394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288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190" i="1"/>
  <c r="F198" i="1"/>
  <c r="F206" i="1"/>
  <c r="F214" i="1"/>
  <c r="F222" i="1"/>
  <c r="F230" i="1"/>
  <c r="F238" i="1"/>
  <c r="F246" i="1"/>
  <c r="F254" i="1"/>
  <c r="F262" i="1"/>
  <c r="F270" i="1"/>
  <c r="F278" i="1"/>
  <c r="F286" i="1"/>
  <c r="F294" i="1"/>
  <c r="F302" i="1"/>
  <c r="F310" i="1"/>
  <c r="F318" i="1"/>
  <c r="F326" i="1"/>
  <c r="F334" i="1"/>
  <c r="F342" i="1"/>
  <c r="F350" i="1"/>
  <c r="F358" i="1"/>
  <c r="F366" i="1"/>
  <c r="F374" i="1"/>
  <c r="F382" i="1"/>
  <c r="F390" i="1"/>
  <c r="F398" i="1"/>
  <c r="F406" i="1"/>
  <c r="F414" i="1"/>
  <c r="F272" i="1"/>
  <c r="F320" i="1"/>
  <c r="F368" i="1"/>
  <c r="F400" i="1"/>
  <c r="F105" i="1"/>
  <c r="F161" i="1"/>
  <c r="F201" i="1"/>
  <c r="F249" i="1"/>
  <c r="F281" i="1"/>
  <c r="F313" i="1"/>
  <c r="F345" i="1"/>
  <c r="F377" i="1"/>
  <c r="F63" i="1"/>
  <c r="F71" i="1"/>
  <c r="F79" i="1"/>
  <c r="F87" i="1"/>
  <c r="F95" i="1"/>
  <c r="F103" i="1"/>
  <c r="F111" i="1"/>
  <c r="F119" i="1"/>
  <c r="F127" i="1"/>
  <c r="F135" i="1"/>
  <c r="F143" i="1"/>
  <c r="F151" i="1"/>
  <c r="F159" i="1"/>
  <c r="F167" i="1"/>
  <c r="F175" i="1"/>
  <c r="F183" i="1"/>
  <c r="F191" i="1"/>
  <c r="F199" i="1"/>
  <c r="F207" i="1"/>
  <c r="F215" i="1"/>
  <c r="F223" i="1"/>
  <c r="F231" i="1"/>
  <c r="F239" i="1"/>
  <c r="F247" i="1"/>
  <c r="F255" i="1"/>
  <c r="F263" i="1"/>
  <c r="F271" i="1"/>
  <c r="F279" i="1"/>
  <c r="F287" i="1"/>
  <c r="F295" i="1"/>
  <c r="F303" i="1"/>
  <c r="F311" i="1"/>
  <c r="F319" i="1"/>
  <c r="F327" i="1"/>
  <c r="F335" i="1"/>
  <c r="F343" i="1"/>
  <c r="F351" i="1"/>
  <c r="F359" i="1"/>
  <c r="F367" i="1"/>
  <c r="F375" i="1"/>
  <c r="F383" i="1"/>
  <c r="F391" i="1"/>
  <c r="F399" i="1"/>
  <c r="F407" i="1"/>
  <c r="F415" i="1"/>
  <c r="F264" i="1"/>
  <c r="F312" i="1"/>
  <c r="F344" i="1"/>
  <c r="F376" i="1"/>
  <c r="F408" i="1"/>
  <c r="F97" i="1"/>
  <c r="F129" i="1"/>
  <c r="F153" i="1"/>
  <c r="F177" i="1"/>
  <c r="F209" i="1"/>
  <c r="F241" i="1"/>
  <c r="F265" i="1"/>
  <c r="F297" i="1"/>
  <c r="F329" i="1"/>
  <c r="F361" i="1"/>
  <c r="F393" i="1"/>
  <c r="F58" i="1"/>
  <c r="F90" i="1"/>
  <c r="F106" i="1"/>
  <c r="F130" i="1"/>
  <c r="F146" i="1"/>
  <c r="F170" i="1"/>
  <c r="F194" i="1"/>
  <c r="F210" i="1"/>
  <c r="F234" i="1"/>
  <c r="F258" i="1"/>
  <c r="F282" i="1"/>
  <c r="F306" i="1"/>
  <c r="F330" i="1"/>
  <c r="F354" i="1"/>
  <c r="F370" i="1"/>
  <c r="F402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121" i="1"/>
  <c r="F57" i="1"/>
  <c r="F65" i="1"/>
  <c r="F73" i="1"/>
  <c r="F81" i="1"/>
  <c r="D96" i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L23" i="8"/>
  <c r="F407" i="4"/>
  <c r="F381" i="4"/>
  <c r="F406" i="4"/>
  <c r="F387" i="4"/>
  <c r="F411" i="4"/>
  <c r="F379" i="4"/>
  <c r="H390" i="4"/>
  <c r="E378" i="4"/>
  <c r="F401" i="4"/>
  <c r="F399" i="4"/>
  <c r="E398" i="4"/>
  <c r="F390" i="4"/>
  <c r="F409" i="4"/>
  <c r="F396" i="4"/>
  <c r="F377" i="4"/>
  <c r="F408" i="4"/>
  <c r="H407" i="4"/>
  <c r="F412" i="4"/>
  <c r="F389" i="4"/>
  <c r="F404" i="4"/>
  <c r="F393" i="4"/>
  <c r="F391" i="4"/>
  <c r="F384" i="4"/>
  <c r="H410" i="4"/>
  <c r="F397" i="4"/>
  <c r="F395" i="4"/>
  <c r="F400" i="4"/>
  <c r="E409" i="4"/>
  <c r="E405" i="4"/>
  <c r="E385" i="4"/>
  <c r="E381" i="4"/>
  <c r="E377" i="4"/>
  <c r="F403" i="4"/>
  <c r="F380" i="4"/>
  <c r="E412" i="4"/>
  <c r="E408" i="4"/>
  <c r="E396" i="4"/>
  <c r="E388" i="4"/>
  <c r="E384" i="4"/>
  <c r="E380" i="4"/>
  <c r="K287" i="5"/>
  <c r="H380" i="4"/>
  <c r="H389" i="4"/>
  <c r="H378" i="4"/>
  <c r="H379" i="4"/>
  <c r="H383" i="4"/>
  <c r="H386" i="4"/>
  <c r="H406" i="4"/>
  <c r="H414" i="4"/>
  <c r="H405" i="4"/>
  <c r="H385" i="4"/>
  <c r="H394" i="4"/>
  <c r="H398" i="4"/>
  <c r="H403" i="4"/>
  <c r="H381" i="4"/>
  <c r="H396" i="4"/>
  <c r="H399" i="4"/>
  <c r="H401" i="4"/>
  <c r="H408" i="4"/>
  <c r="G55" i="5"/>
  <c r="H382" i="4"/>
  <c r="H395" i="4"/>
  <c r="H413" i="4"/>
  <c r="H409" i="4"/>
  <c r="H384" i="4"/>
  <c r="H387" i="4"/>
  <c r="H391" i="4"/>
  <c r="H411" i="4"/>
  <c r="G270" i="5"/>
  <c r="H402" i="4"/>
  <c r="H412" i="4"/>
  <c r="H397" i="4"/>
  <c r="H377" i="4"/>
  <c r="H400" i="4"/>
  <c r="H388" i="4"/>
  <c r="H392" i="4"/>
  <c r="H404" i="4"/>
  <c r="H393" i="4"/>
  <c r="K39" i="5"/>
  <c r="K225" i="5"/>
  <c r="G33" i="5"/>
  <c r="G241" i="5"/>
  <c r="K178" i="5"/>
  <c r="L20" i="1"/>
  <c r="G100" i="5"/>
  <c r="G85" i="5"/>
  <c r="G171" i="5"/>
  <c r="K356" i="5"/>
  <c r="K323" i="5"/>
  <c r="C5" i="5"/>
  <c r="D17" i="4" s="1"/>
  <c r="G290" i="5"/>
  <c r="K292" i="5"/>
  <c r="G78" i="5"/>
  <c r="G244" i="5"/>
  <c r="G237" i="5"/>
  <c r="G118" i="5"/>
  <c r="K86" i="5"/>
  <c r="K150" i="5"/>
  <c r="K94" i="5"/>
  <c r="G183" i="5"/>
  <c r="G87" i="5"/>
  <c r="K109" i="5"/>
  <c r="G42" i="5"/>
  <c r="G111" i="5"/>
  <c r="G32" i="5"/>
  <c r="G178" i="5"/>
  <c r="K190" i="5"/>
  <c r="G30" i="5"/>
  <c r="G89" i="5"/>
  <c r="K78" i="5"/>
  <c r="K302" i="5"/>
  <c r="K313" i="5"/>
  <c r="K58" i="5"/>
  <c r="K262" i="5"/>
  <c r="K15" i="5"/>
  <c r="K79" i="5"/>
  <c r="K143" i="5"/>
  <c r="K207" i="5"/>
  <c r="K271" i="5"/>
  <c r="K12" i="5"/>
  <c r="K76" i="5"/>
  <c r="K140" i="5"/>
  <c r="K204" i="5"/>
  <c r="K268" i="5"/>
  <c r="K332" i="5"/>
  <c r="K53" i="5"/>
  <c r="K117" i="5"/>
  <c r="K181" i="5"/>
  <c r="K245" i="5"/>
  <c r="K364" i="5"/>
  <c r="K142" i="5"/>
  <c r="K238" i="5"/>
  <c r="K234" i="5"/>
  <c r="K354" i="5"/>
  <c r="K182" i="5"/>
  <c r="K35" i="5"/>
  <c r="K99" i="5"/>
  <c r="K163" i="5"/>
  <c r="K227" i="5"/>
  <c r="K291" i="5"/>
  <c r="K32" i="5"/>
  <c r="K96" i="5"/>
  <c r="K160" i="5"/>
  <c r="K224" i="5"/>
  <c r="K288" i="5"/>
  <c r="K25" i="5"/>
  <c r="K89" i="5"/>
  <c r="K153" i="5"/>
  <c r="K217" i="5"/>
  <c r="K281" i="5"/>
  <c r="K321" i="5"/>
  <c r="K278" i="5"/>
  <c r="K59" i="5"/>
  <c r="K187" i="5"/>
  <c r="K315" i="5"/>
  <c r="K104" i="5"/>
  <c r="K232" i="5"/>
  <c r="K17" i="5"/>
  <c r="K145" i="5"/>
  <c r="K273" i="5"/>
  <c r="K337" i="5"/>
  <c r="K114" i="5"/>
  <c r="G312" i="5"/>
  <c r="G299" i="5"/>
  <c r="G292" i="5"/>
  <c r="G323" i="5"/>
  <c r="G362" i="5"/>
  <c r="G139" i="5"/>
  <c r="G231" i="5"/>
  <c r="G90" i="5"/>
  <c r="K206" i="5"/>
  <c r="K154" i="5"/>
  <c r="K102" i="5"/>
  <c r="K103" i="5"/>
  <c r="K231" i="5"/>
  <c r="K20" i="5"/>
  <c r="K148" i="5"/>
  <c r="K276" i="5"/>
  <c r="K61" i="5"/>
  <c r="K189" i="5"/>
  <c r="K301" i="5"/>
  <c r="K290" i="5"/>
  <c r="K34" i="5"/>
  <c r="G364" i="5"/>
  <c r="G306" i="5"/>
  <c r="G342" i="5"/>
  <c r="G160" i="5"/>
  <c r="G322" i="5"/>
  <c r="G331" i="5"/>
  <c r="G223" i="5"/>
  <c r="G92" i="5"/>
  <c r="G172" i="5"/>
  <c r="G7" i="5"/>
  <c r="K222" i="5"/>
  <c r="K355" i="5"/>
  <c r="K122" i="5"/>
  <c r="K198" i="5"/>
  <c r="K47" i="5"/>
  <c r="K127" i="5"/>
  <c r="K223" i="5"/>
  <c r="K303" i="5"/>
  <c r="K60" i="5"/>
  <c r="K156" i="5"/>
  <c r="K236" i="5"/>
  <c r="K316" i="5"/>
  <c r="K69" i="5"/>
  <c r="K149" i="5"/>
  <c r="K229" i="5"/>
  <c r="K348" i="5"/>
  <c r="K336" i="5"/>
  <c r="K298" i="5"/>
  <c r="K338" i="5"/>
  <c r="K54" i="5"/>
  <c r="K83" i="5"/>
  <c r="K179" i="5"/>
  <c r="K259" i="5"/>
  <c r="K16" i="5"/>
  <c r="K112" i="5"/>
  <c r="K192" i="5"/>
  <c r="K272" i="5"/>
  <c r="K41" i="5"/>
  <c r="K121" i="5"/>
  <c r="K201" i="5"/>
  <c r="K286" i="5"/>
  <c r="K74" i="5"/>
  <c r="K27" i="5"/>
  <c r="K219" i="5"/>
  <c r="K40" i="5"/>
  <c r="K200" i="5"/>
  <c r="K49" i="5"/>
  <c r="K209" i="5"/>
  <c r="K353" i="5"/>
  <c r="K50" i="5"/>
  <c r="G48" i="5"/>
  <c r="G319" i="5"/>
  <c r="G240" i="5"/>
  <c r="G268" i="5"/>
  <c r="G266" i="5"/>
  <c r="G287" i="5"/>
  <c r="K347" i="5"/>
  <c r="K230" i="5"/>
  <c r="K135" i="5"/>
  <c r="K295" i="5"/>
  <c r="K116" i="5"/>
  <c r="K308" i="5"/>
  <c r="K125" i="5"/>
  <c r="K285" i="5"/>
  <c r="K226" i="5"/>
  <c r="G349" i="5"/>
  <c r="G115" i="5"/>
  <c r="G316" i="5"/>
  <c r="G358" i="5"/>
  <c r="G123" i="5"/>
  <c r="G191" i="5"/>
  <c r="G279" i="5"/>
  <c r="K343" i="5"/>
  <c r="K326" i="5"/>
  <c r="K43" i="5"/>
  <c r="K171" i="5"/>
  <c r="K299" i="5"/>
  <c r="K88" i="5"/>
  <c r="K216" i="5"/>
  <c r="G332" i="5"/>
  <c r="K129" i="5"/>
  <c r="K257" i="5"/>
  <c r="K345" i="5"/>
  <c r="K146" i="5"/>
  <c r="G339" i="5"/>
  <c r="G311" i="5"/>
  <c r="G232" i="5"/>
  <c r="G308" i="5"/>
  <c r="G18" i="5"/>
  <c r="G300" i="5"/>
  <c r="G326" i="5"/>
  <c r="K215" i="5"/>
  <c r="K45" i="5"/>
  <c r="K66" i="5"/>
  <c r="G56" i="5"/>
  <c r="G262" i="5"/>
  <c r="G132" i="5"/>
  <c r="G121" i="5"/>
  <c r="G185" i="5"/>
  <c r="G249" i="5"/>
  <c r="G36" i="5"/>
  <c r="G150" i="5"/>
  <c r="G214" i="5"/>
  <c r="G242" i="5"/>
  <c r="G229" i="5"/>
  <c r="G247" i="5"/>
  <c r="K6" i="5"/>
  <c r="K352" i="5"/>
  <c r="K339" i="5"/>
  <c r="K362" i="5"/>
  <c r="K134" i="5"/>
  <c r="K63" i="5"/>
  <c r="K159" i="5"/>
  <c r="K239" i="5"/>
  <c r="K319" i="5"/>
  <c r="K92" i="5"/>
  <c r="K172" i="5"/>
  <c r="K252" i="5"/>
  <c r="K5" i="5"/>
  <c r="K85" i="5"/>
  <c r="K165" i="5"/>
  <c r="K261" i="5"/>
  <c r="K254" i="5"/>
  <c r="K30" i="5"/>
  <c r="K170" i="5"/>
  <c r="K310" i="5"/>
  <c r="K19" i="5"/>
  <c r="K115" i="5"/>
  <c r="K195" i="5"/>
  <c r="K275" i="5"/>
  <c r="K48" i="5"/>
  <c r="K128" i="5"/>
  <c r="K208" i="5"/>
  <c r="K304" i="5"/>
  <c r="K57" i="5"/>
  <c r="K137" i="5"/>
  <c r="K233" i="5"/>
  <c r="K174" i="5"/>
  <c r="K346" i="5"/>
  <c r="K91" i="5"/>
  <c r="K251" i="5"/>
  <c r="K72" i="5"/>
  <c r="K264" i="5"/>
  <c r="K81" i="5"/>
  <c r="K241" i="5"/>
  <c r="K306" i="5"/>
  <c r="G227" i="5"/>
  <c r="G338" i="5"/>
  <c r="G168" i="5"/>
  <c r="G176" i="5"/>
  <c r="G203" i="5"/>
  <c r="G199" i="5"/>
  <c r="K270" i="5"/>
  <c r="K282" i="5"/>
  <c r="K7" i="5"/>
  <c r="K167" i="5"/>
  <c r="K327" i="5"/>
  <c r="K180" i="5"/>
  <c r="G283" i="5"/>
  <c r="K157" i="5"/>
  <c r="K358" i="5"/>
  <c r="K162" i="5"/>
  <c r="G184" i="5"/>
  <c r="G267" i="5"/>
  <c r="G291" i="5"/>
  <c r="G340" i="5"/>
  <c r="G310" i="5"/>
  <c r="G159" i="5"/>
  <c r="G5" i="5"/>
  <c r="K266" i="5"/>
  <c r="K214" i="5"/>
  <c r="K75" i="5"/>
  <c r="K203" i="5"/>
  <c r="K331" i="5"/>
  <c r="K120" i="5"/>
  <c r="K248" i="5"/>
  <c r="K33" i="5"/>
  <c r="K161" i="5"/>
  <c r="K289" i="5"/>
  <c r="K325" i="5"/>
  <c r="K82" i="5"/>
  <c r="G276" i="5"/>
  <c r="G211" i="5"/>
  <c r="G94" i="5"/>
  <c r="G275" i="5"/>
  <c r="G354" i="5"/>
  <c r="G235" i="5"/>
  <c r="K218" i="5"/>
  <c r="G39" i="5"/>
  <c r="K344" i="5"/>
  <c r="K186" i="5"/>
  <c r="K31" i="5"/>
  <c r="K191" i="5"/>
  <c r="K44" i="5"/>
  <c r="K220" i="5"/>
  <c r="K37" i="5"/>
  <c r="K213" i="5"/>
  <c r="K158" i="5"/>
  <c r="K42" i="5"/>
  <c r="K67" i="5"/>
  <c r="K243" i="5"/>
  <c r="K80" i="5"/>
  <c r="K256" i="5"/>
  <c r="K105" i="5"/>
  <c r="K265" i="5"/>
  <c r="K22" i="5"/>
  <c r="K8" i="5"/>
  <c r="K328" i="5"/>
  <c r="K359" i="5"/>
  <c r="G216" i="5"/>
  <c r="G347" i="5"/>
  <c r="G296" i="5"/>
  <c r="K110" i="5"/>
  <c r="K71" i="5"/>
  <c r="K84" i="5"/>
  <c r="K93" i="5"/>
  <c r="K333" i="5"/>
  <c r="G243" i="5"/>
  <c r="G72" i="5"/>
  <c r="G255" i="5"/>
  <c r="K314" i="5"/>
  <c r="K11" i="5"/>
  <c r="K267" i="5"/>
  <c r="K184" i="5"/>
  <c r="K97" i="5"/>
  <c r="K361" i="5"/>
  <c r="G131" i="5"/>
  <c r="G344" i="5"/>
  <c r="G144" i="5"/>
  <c r="G102" i="5"/>
  <c r="K132" i="5"/>
  <c r="K317" i="5"/>
  <c r="G239" i="5"/>
  <c r="G196" i="5"/>
  <c r="G96" i="5"/>
  <c r="G201" i="5"/>
  <c r="G285" i="5"/>
  <c r="G134" i="5"/>
  <c r="G230" i="5"/>
  <c r="G298" i="5"/>
  <c r="G17" i="5"/>
  <c r="G49" i="5"/>
  <c r="G67" i="5"/>
  <c r="G99" i="5"/>
  <c r="K247" i="5"/>
  <c r="K77" i="5"/>
  <c r="G343" i="5"/>
  <c r="G192" i="5"/>
  <c r="G215" i="5"/>
  <c r="G252" i="5"/>
  <c r="G124" i="5"/>
  <c r="G125" i="5"/>
  <c r="G189" i="5"/>
  <c r="G253" i="5"/>
  <c r="G98" i="5"/>
  <c r="G170" i="5"/>
  <c r="G234" i="5"/>
  <c r="G302" i="5"/>
  <c r="G11" i="5"/>
  <c r="G43" i="5"/>
  <c r="G46" i="5"/>
  <c r="G93" i="5"/>
  <c r="G76" i="5"/>
  <c r="K23" i="5"/>
  <c r="K196" i="5"/>
  <c r="K357" i="5"/>
  <c r="G361" i="5"/>
  <c r="G219" i="5"/>
  <c r="G143" i="5"/>
  <c r="G212" i="5"/>
  <c r="G20" i="5"/>
  <c r="G145" i="5"/>
  <c r="G209" i="5"/>
  <c r="G277" i="5"/>
  <c r="G110" i="5"/>
  <c r="G174" i="5"/>
  <c r="G238" i="5"/>
  <c r="G313" i="5"/>
  <c r="G21" i="5"/>
  <c r="G53" i="5"/>
  <c r="G71" i="5"/>
  <c r="G103" i="5"/>
  <c r="G257" i="5"/>
  <c r="G81" i="5"/>
  <c r="G294" i="5"/>
  <c r="G281" i="5"/>
  <c r="G204" i="5"/>
  <c r="K311" i="5"/>
  <c r="G105" i="5"/>
  <c r="G317" i="5"/>
  <c r="G24" i="5"/>
  <c r="G104" i="5"/>
  <c r="K130" i="5"/>
  <c r="G26" i="5"/>
  <c r="G15" i="5"/>
  <c r="G130" i="5"/>
  <c r="G140" i="5"/>
  <c r="K341" i="5"/>
  <c r="G163" i="5"/>
  <c r="G6" i="5"/>
  <c r="K14" i="5"/>
  <c r="K294" i="5"/>
  <c r="G165" i="5"/>
  <c r="G155" i="5"/>
  <c r="K126" i="5"/>
  <c r="K342" i="5"/>
  <c r="K95" i="5"/>
  <c r="K255" i="5"/>
  <c r="K108" i="5"/>
  <c r="K284" i="5"/>
  <c r="K101" i="5"/>
  <c r="K277" i="5"/>
  <c r="K351" i="5"/>
  <c r="K246" i="5"/>
  <c r="K131" i="5"/>
  <c r="K307" i="5"/>
  <c r="K144" i="5"/>
  <c r="K320" i="5"/>
  <c r="K169" i="5"/>
  <c r="K363" i="5"/>
  <c r="K123" i="5"/>
  <c r="K136" i="5"/>
  <c r="K113" i="5"/>
  <c r="K242" i="5"/>
  <c r="G147" i="5"/>
  <c r="G112" i="5"/>
  <c r="G167" i="5"/>
  <c r="K26" i="5"/>
  <c r="K199" i="5"/>
  <c r="K212" i="5"/>
  <c r="K221" i="5"/>
  <c r="K98" i="5"/>
  <c r="G136" i="5"/>
  <c r="G251" i="5"/>
  <c r="G127" i="5"/>
  <c r="K138" i="5"/>
  <c r="K107" i="5"/>
  <c r="K24" i="5"/>
  <c r="K280" i="5"/>
  <c r="K193" i="5"/>
  <c r="K274" i="5"/>
  <c r="G152" i="5"/>
  <c r="G355" i="5"/>
  <c r="G335" i="5"/>
  <c r="K166" i="5"/>
  <c r="K260" i="5"/>
  <c r="G351" i="5"/>
  <c r="G175" i="5"/>
  <c r="G164" i="5"/>
  <c r="G137" i="5"/>
  <c r="G217" i="5"/>
  <c r="G301" i="5"/>
  <c r="G166" i="5"/>
  <c r="G246" i="5"/>
  <c r="G321" i="5"/>
  <c r="G25" i="5"/>
  <c r="G57" i="5"/>
  <c r="G75" i="5"/>
  <c r="K90" i="5"/>
  <c r="K36" i="5"/>
  <c r="K205" i="5"/>
  <c r="G248" i="5"/>
  <c r="G328" i="5"/>
  <c r="G151" i="5"/>
  <c r="G220" i="5"/>
  <c r="G60" i="5"/>
  <c r="G141" i="5"/>
  <c r="G205" i="5"/>
  <c r="G273" i="5"/>
  <c r="G122" i="5"/>
  <c r="G186" i="5"/>
  <c r="G250" i="5"/>
  <c r="G309" i="5"/>
  <c r="G19" i="5"/>
  <c r="G51" i="5"/>
  <c r="G69" i="5"/>
  <c r="G101" i="5"/>
  <c r="G108" i="5"/>
  <c r="K151" i="5"/>
  <c r="K324" i="5"/>
  <c r="K194" i="5"/>
  <c r="G200" i="5"/>
  <c r="G320" i="5"/>
  <c r="G16" i="5"/>
  <c r="G180" i="5"/>
  <c r="G74" i="5"/>
  <c r="G161" i="5"/>
  <c r="G225" i="5"/>
  <c r="G293" i="5"/>
  <c r="G126" i="5"/>
  <c r="G190" i="5"/>
  <c r="G254" i="5"/>
  <c r="G329" i="5"/>
  <c r="G29" i="5"/>
  <c r="G61" i="5"/>
  <c r="G79" i="5"/>
  <c r="G8" i="5"/>
  <c r="G265" i="5"/>
  <c r="G63" i="5"/>
  <c r="G226" i="5"/>
  <c r="G213" i="5"/>
  <c r="G334" i="5"/>
  <c r="K329" i="5"/>
  <c r="G73" i="5"/>
  <c r="G278" i="5"/>
  <c r="G263" i="5"/>
  <c r="G236" i="5"/>
  <c r="K13" i="5"/>
  <c r="G97" i="5"/>
  <c r="G305" i="5"/>
  <c r="G245" i="5"/>
  <c r="G271" i="5"/>
  <c r="K228" i="5"/>
  <c r="G352" i="5"/>
  <c r="K330" i="5"/>
  <c r="K360" i="5"/>
  <c r="G297" i="5"/>
  <c r="G114" i="5"/>
  <c r="K46" i="5"/>
  <c r="K111" i="5"/>
  <c r="K124" i="5"/>
  <c r="K133" i="5"/>
  <c r="K335" i="5"/>
  <c r="K147" i="5"/>
  <c r="K176" i="5"/>
  <c r="K185" i="5"/>
  <c r="K155" i="5"/>
  <c r="K177" i="5"/>
  <c r="G353" i="5"/>
  <c r="G135" i="5"/>
  <c r="K263" i="5"/>
  <c r="K253" i="5"/>
  <c r="G359" i="5"/>
  <c r="G70" i="5"/>
  <c r="K139" i="5"/>
  <c r="K312" i="5"/>
  <c r="K210" i="5"/>
  <c r="G336" i="5"/>
  <c r="K87" i="5"/>
  <c r="G256" i="5"/>
  <c r="G82" i="5"/>
  <c r="G233" i="5"/>
  <c r="G182" i="5"/>
  <c r="G337" i="5"/>
  <c r="G65" i="5"/>
  <c r="K38" i="5"/>
  <c r="K309" i="5"/>
  <c r="G284" i="5"/>
  <c r="G188" i="5"/>
  <c r="G157" i="5"/>
  <c r="G289" i="5"/>
  <c r="G202" i="5"/>
  <c r="G325" i="5"/>
  <c r="G59" i="5"/>
  <c r="G109" i="5"/>
  <c r="K279" i="5"/>
  <c r="G80" i="5"/>
  <c r="G272" i="5"/>
  <c r="G148" i="5"/>
  <c r="G177" i="5"/>
  <c r="G10" i="5"/>
  <c r="G206" i="5"/>
  <c r="G345" i="5"/>
  <c r="G22" i="5"/>
  <c r="G44" i="5"/>
  <c r="G31" i="5"/>
  <c r="G149" i="5"/>
  <c r="G261" i="5"/>
  <c r="G210" i="5"/>
  <c r="G119" i="5"/>
  <c r="G62" i="5"/>
  <c r="G181" i="5"/>
  <c r="K55" i="5"/>
  <c r="K100" i="5"/>
  <c r="G12" i="5"/>
  <c r="K250" i="5"/>
  <c r="K175" i="5"/>
  <c r="K188" i="5"/>
  <c r="K197" i="5"/>
  <c r="K106" i="5"/>
  <c r="K211" i="5"/>
  <c r="K240" i="5"/>
  <c r="K249" i="5"/>
  <c r="K283" i="5"/>
  <c r="K297" i="5"/>
  <c r="G363" i="5"/>
  <c r="K340" i="5"/>
  <c r="K52" i="5"/>
  <c r="K349" i="5"/>
  <c r="G224" i="5"/>
  <c r="K235" i="5"/>
  <c r="K65" i="5"/>
  <c r="K18" i="5"/>
  <c r="G208" i="5"/>
  <c r="G360" i="5"/>
  <c r="G350" i="5"/>
  <c r="G50" i="5"/>
  <c r="G269" i="5"/>
  <c r="G198" i="5"/>
  <c r="G9" i="5"/>
  <c r="G38" i="5"/>
  <c r="K119" i="5"/>
  <c r="K258" i="5"/>
  <c r="G280" i="5"/>
  <c r="G156" i="5"/>
  <c r="G173" i="5"/>
  <c r="G52" i="5"/>
  <c r="G218" i="5"/>
  <c r="G341" i="5"/>
  <c r="G14" i="5"/>
  <c r="G40" i="5"/>
  <c r="K68" i="5"/>
  <c r="G120" i="5"/>
  <c r="G207" i="5"/>
  <c r="G116" i="5"/>
  <c r="G193" i="5"/>
  <c r="G66" i="5"/>
  <c r="G222" i="5"/>
  <c r="G13" i="5"/>
  <c r="G54" i="5"/>
  <c r="G84" i="5"/>
  <c r="G333" i="5"/>
  <c r="G34" i="5"/>
  <c r="G58" i="5"/>
  <c r="G146" i="5"/>
  <c r="G304" i="5"/>
  <c r="G47" i="5"/>
  <c r="G117" i="5"/>
  <c r="G260" i="5"/>
  <c r="K318" i="5"/>
  <c r="K300" i="5"/>
  <c r="K118" i="5"/>
  <c r="K9" i="5"/>
  <c r="K168" i="5"/>
  <c r="G346" i="5"/>
  <c r="K244" i="5"/>
  <c r="G187" i="5"/>
  <c r="K56" i="5"/>
  <c r="G356" i="5"/>
  <c r="K173" i="5"/>
  <c r="G153" i="5"/>
  <c r="G264" i="5"/>
  <c r="G83" i="5"/>
  <c r="G179" i="5"/>
  <c r="G64" i="5"/>
  <c r="G138" i="5"/>
  <c r="G27" i="5"/>
  <c r="K62" i="5"/>
  <c r="G128" i="5"/>
  <c r="G113" i="5"/>
  <c r="G142" i="5"/>
  <c r="G37" i="5"/>
  <c r="G68" i="5"/>
  <c r="G327" i="5"/>
  <c r="G197" i="5"/>
  <c r="G259" i="5"/>
  <c r="G318" i="5"/>
  <c r="K269" i="5"/>
  <c r="K70" i="5"/>
  <c r="K21" i="5"/>
  <c r="K51" i="5"/>
  <c r="K73" i="5"/>
  <c r="K296" i="5"/>
  <c r="G315" i="5"/>
  <c r="K29" i="5"/>
  <c r="G288" i="5"/>
  <c r="K152" i="5"/>
  <c r="G28" i="5"/>
  <c r="K293" i="5"/>
  <c r="G169" i="5"/>
  <c r="G282" i="5"/>
  <c r="G91" i="5"/>
  <c r="G330" i="5"/>
  <c r="G106" i="5"/>
  <c r="G154" i="5"/>
  <c r="G35" i="5"/>
  <c r="K350" i="5"/>
  <c r="G307" i="5"/>
  <c r="G129" i="5"/>
  <c r="G158" i="5"/>
  <c r="G45" i="5"/>
  <c r="G107" i="5"/>
  <c r="K141" i="5"/>
  <c r="G133" i="5"/>
  <c r="G194" i="5"/>
  <c r="G195" i="5"/>
  <c r="K183" i="5"/>
  <c r="G162" i="5"/>
  <c r="G274" i="5"/>
  <c r="G295" i="5"/>
  <c r="G77" i="5"/>
  <c r="G221" i="5"/>
  <c r="K164" i="5"/>
  <c r="G88" i="5"/>
  <c r="G314" i="5"/>
  <c r="K10" i="5"/>
  <c r="K334" i="5"/>
  <c r="K202" i="5"/>
  <c r="K322" i="5"/>
  <c r="G86" i="5"/>
  <c r="G348" i="5"/>
  <c r="G23" i="5"/>
  <c r="G95" i="5"/>
  <c r="G258" i="5"/>
  <c r="K237" i="5"/>
  <c r="G286" i="5"/>
  <c r="G303" i="5"/>
  <c r="G41" i="5"/>
  <c r="G228" i="5"/>
  <c r="K305" i="5"/>
  <c r="G324" i="5"/>
  <c r="G357" i="5"/>
  <c r="K64" i="5"/>
  <c r="K28" i="5"/>
  <c r="B57" i="1"/>
  <c r="D108" i="1" l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L24" i="8"/>
  <c r="L21" i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A20" i="1"/>
  <c r="C20" i="1" s="1"/>
  <c r="H17" i="4"/>
  <c r="C55" i="1"/>
  <c r="E17" i="4"/>
  <c r="I222" i="5"/>
  <c r="I224" i="5"/>
  <c r="I47" i="5"/>
  <c r="I49" i="5"/>
  <c r="I48" i="5"/>
  <c r="I41" i="5"/>
  <c r="I43" i="5"/>
  <c r="I51" i="5"/>
  <c r="I46" i="5"/>
  <c r="I52" i="5"/>
  <c r="I44" i="5"/>
  <c r="I50" i="5"/>
  <c r="I45" i="5"/>
  <c r="I42" i="5"/>
  <c r="I305" i="5"/>
  <c r="I306" i="5"/>
  <c r="I310" i="5"/>
  <c r="I309" i="5"/>
  <c r="I311" i="5"/>
  <c r="I313" i="5"/>
  <c r="I307" i="5"/>
  <c r="I308" i="5"/>
  <c r="I312" i="5"/>
  <c r="I315" i="5"/>
  <c r="I314" i="5"/>
  <c r="I316" i="5"/>
  <c r="I38" i="5"/>
  <c r="I40" i="5"/>
  <c r="I36" i="5"/>
  <c r="I33" i="5"/>
  <c r="I29" i="5"/>
  <c r="I31" i="5"/>
  <c r="I35" i="5"/>
  <c r="I34" i="5"/>
  <c r="I32" i="5"/>
  <c r="I30" i="5"/>
  <c r="I37" i="5"/>
  <c r="I39" i="5"/>
  <c r="I146" i="5"/>
  <c r="I142" i="5"/>
  <c r="I139" i="5"/>
  <c r="I141" i="5"/>
  <c r="I137" i="5"/>
  <c r="I148" i="5"/>
  <c r="I144" i="5"/>
  <c r="I145" i="5"/>
  <c r="I140" i="5"/>
  <c r="I138" i="5"/>
  <c r="I143" i="5"/>
  <c r="I147" i="5"/>
  <c r="I251" i="5"/>
  <c r="I292" i="5"/>
  <c r="I281" i="5"/>
  <c r="I287" i="5"/>
  <c r="I285" i="5"/>
  <c r="I282" i="5"/>
  <c r="I283" i="5"/>
  <c r="I286" i="5"/>
  <c r="I290" i="5"/>
  <c r="I288" i="5"/>
  <c r="I284" i="5"/>
  <c r="I289" i="5"/>
  <c r="I291" i="5"/>
  <c r="I253" i="5"/>
  <c r="I247" i="5"/>
  <c r="I231" i="5"/>
  <c r="I94" i="5"/>
  <c r="I92" i="5"/>
  <c r="I91" i="5"/>
  <c r="I99" i="5"/>
  <c r="I90" i="5"/>
  <c r="I96" i="5"/>
  <c r="I97" i="5"/>
  <c r="I89" i="5"/>
  <c r="I93" i="5"/>
  <c r="I95" i="5"/>
  <c r="I98" i="5"/>
  <c r="I100" i="5"/>
  <c r="I75" i="5"/>
  <c r="I72" i="5"/>
  <c r="I73" i="5"/>
  <c r="I65" i="5"/>
  <c r="I74" i="5"/>
  <c r="I68" i="5"/>
  <c r="I71" i="5"/>
  <c r="I70" i="5"/>
  <c r="I69" i="5"/>
  <c r="I66" i="5"/>
  <c r="I67" i="5"/>
  <c r="I76" i="5"/>
  <c r="I302" i="5"/>
  <c r="I301" i="5"/>
  <c r="I297" i="5"/>
  <c r="I296" i="5"/>
  <c r="I303" i="5"/>
  <c r="I298" i="5"/>
  <c r="I295" i="5"/>
  <c r="I304" i="5"/>
  <c r="I299" i="5"/>
  <c r="I293" i="5"/>
  <c r="I294" i="5"/>
  <c r="I300" i="5"/>
  <c r="I105" i="5"/>
  <c r="I104" i="5"/>
  <c r="I108" i="5"/>
  <c r="I111" i="5"/>
  <c r="I102" i="5"/>
  <c r="I110" i="5"/>
  <c r="I107" i="5"/>
  <c r="I103" i="5"/>
  <c r="I112" i="5"/>
  <c r="I109" i="5"/>
  <c r="I106" i="5"/>
  <c r="I101" i="5"/>
  <c r="I9" i="5"/>
  <c r="I10" i="5"/>
  <c r="I12" i="5"/>
  <c r="I6" i="5"/>
  <c r="I16" i="5"/>
  <c r="I7" i="5"/>
  <c r="C6" i="5"/>
  <c r="I14" i="5"/>
  <c r="I15" i="5"/>
  <c r="I5" i="5"/>
  <c r="I11" i="5"/>
  <c r="I13" i="5"/>
  <c r="I8" i="5"/>
  <c r="I221" i="5"/>
  <c r="I256" i="5"/>
  <c r="I226" i="5"/>
  <c r="I254" i="5"/>
  <c r="I225" i="5"/>
  <c r="I250" i="5"/>
  <c r="I56" i="5"/>
  <c r="I61" i="5"/>
  <c r="I57" i="5"/>
  <c r="I53" i="5"/>
  <c r="I62" i="5"/>
  <c r="I58" i="5"/>
  <c r="I59" i="5"/>
  <c r="I55" i="5"/>
  <c r="I54" i="5"/>
  <c r="I60" i="5"/>
  <c r="I64" i="5"/>
  <c r="I63" i="5"/>
  <c r="I126" i="5"/>
  <c r="I129" i="5"/>
  <c r="I127" i="5"/>
  <c r="I136" i="5"/>
  <c r="I128" i="5"/>
  <c r="I132" i="5"/>
  <c r="I133" i="5"/>
  <c r="I131" i="5"/>
  <c r="I130" i="5"/>
  <c r="I134" i="5"/>
  <c r="I135" i="5"/>
  <c r="I125" i="5"/>
  <c r="I255" i="5"/>
  <c r="I249" i="5"/>
  <c r="I124" i="5"/>
  <c r="I115" i="5"/>
  <c r="I123" i="5"/>
  <c r="I120" i="5"/>
  <c r="I114" i="5"/>
  <c r="I122" i="5"/>
  <c r="I113" i="5"/>
  <c r="I119" i="5"/>
  <c r="I116" i="5"/>
  <c r="I118" i="5"/>
  <c r="I121" i="5"/>
  <c r="I117" i="5"/>
  <c r="I179" i="5"/>
  <c r="I183" i="5"/>
  <c r="I176" i="5"/>
  <c r="I178" i="5"/>
  <c r="I177" i="5"/>
  <c r="I181" i="5"/>
  <c r="I173" i="5"/>
  <c r="I174" i="5"/>
  <c r="I182" i="5"/>
  <c r="I184" i="5"/>
  <c r="I180" i="5"/>
  <c r="I175" i="5"/>
  <c r="I272" i="5"/>
  <c r="I276" i="5"/>
  <c r="I277" i="5"/>
  <c r="I271" i="5"/>
  <c r="I269" i="5"/>
  <c r="I274" i="5"/>
  <c r="I280" i="5"/>
  <c r="I278" i="5"/>
  <c r="I279" i="5"/>
  <c r="I270" i="5"/>
  <c r="I275" i="5"/>
  <c r="I273" i="5"/>
  <c r="I235" i="5"/>
  <c r="I242" i="5"/>
  <c r="I238" i="5"/>
  <c r="I236" i="5"/>
  <c r="I241" i="5"/>
  <c r="I237" i="5"/>
  <c r="I234" i="5"/>
  <c r="I243" i="5"/>
  <c r="I240" i="5"/>
  <c r="I239" i="5"/>
  <c r="I233" i="5"/>
  <c r="I244" i="5"/>
  <c r="I248" i="5"/>
  <c r="I246" i="5"/>
  <c r="I320" i="5"/>
  <c r="I323" i="5"/>
  <c r="I325" i="5"/>
  <c r="I318" i="5"/>
  <c r="I317" i="5"/>
  <c r="I322" i="5"/>
  <c r="I319" i="5"/>
  <c r="I321" i="5"/>
  <c r="I324" i="5"/>
  <c r="I327" i="5"/>
  <c r="I328" i="5"/>
  <c r="I326" i="5"/>
  <c r="I252" i="5"/>
  <c r="I350" i="5"/>
  <c r="I352" i="5"/>
  <c r="I343" i="5"/>
  <c r="I344" i="5"/>
  <c r="I349" i="5"/>
  <c r="I342" i="5"/>
  <c r="I341" i="5"/>
  <c r="I348" i="5"/>
  <c r="I347" i="5"/>
  <c r="I351" i="5"/>
  <c r="I346" i="5"/>
  <c r="I345" i="5"/>
  <c r="I358" i="5"/>
  <c r="I364" i="5"/>
  <c r="I355" i="5"/>
  <c r="I354" i="5"/>
  <c r="I359" i="5"/>
  <c r="I356" i="5"/>
  <c r="I361" i="5"/>
  <c r="I353" i="5"/>
  <c r="I360" i="5"/>
  <c r="I357" i="5"/>
  <c r="I363" i="5"/>
  <c r="I362" i="5"/>
  <c r="I212" i="5"/>
  <c r="I218" i="5"/>
  <c r="I220" i="5"/>
  <c r="I214" i="5"/>
  <c r="I215" i="5"/>
  <c r="I210" i="5"/>
  <c r="I211" i="5"/>
  <c r="I209" i="5"/>
  <c r="I216" i="5"/>
  <c r="I217" i="5"/>
  <c r="I219" i="5"/>
  <c r="I213" i="5"/>
  <c r="I26" i="5"/>
  <c r="I20" i="5"/>
  <c r="I22" i="5"/>
  <c r="I24" i="5"/>
  <c r="I25" i="5"/>
  <c r="I18" i="5"/>
  <c r="I19" i="5"/>
  <c r="I17" i="5"/>
  <c r="I21" i="5"/>
  <c r="I23" i="5"/>
  <c r="I27" i="5"/>
  <c r="I28" i="5"/>
  <c r="I229" i="5"/>
  <c r="I228" i="5"/>
  <c r="I82" i="5"/>
  <c r="I84" i="5"/>
  <c r="I86" i="5"/>
  <c r="I80" i="5"/>
  <c r="I81" i="5"/>
  <c r="I78" i="5"/>
  <c r="I85" i="5"/>
  <c r="I83" i="5"/>
  <c r="I77" i="5"/>
  <c r="I87" i="5"/>
  <c r="I79" i="5"/>
  <c r="I88" i="5"/>
  <c r="I207" i="5"/>
  <c r="I206" i="5"/>
  <c r="I204" i="5"/>
  <c r="I201" i="5"/>
  <c r="I202" i="5"/>
  <c r="I205" i="5"/>
  <c r="I197" i="5"/>
  <c r="I203" i="5"/>
  <c r="I198" i="5"/>
  <c r="I199" i="5"/>
  <c r="I208" i="5"/>
  <c r="I200" i="5"/>
  <c r="I151" i="5"/>
  <c r="I152" i="5"/>
  <c r="I150" i="5"/>
  <c r="I160" i="5"/>
  <c r="I156" i="5"/>
  <c r="I158" i="5"/>
  <c r="I159" i="5"/>
  <c r="I154" i="5"/>
  <c r="I157" i="5"/>
  <c r="I149" i="5"/>
  <c r="I155" i="5"/>
  <c r="I153" i="5"/>
  <c r="I245" i="5"/>
  <c r="I165" i="5"/>
  <c r="I169" i="5"/>
  <c r="I164" i="5"/>
  <c r="I168" i="5"/>
  <c r="I171" i="5"/>
  <c r="I166" i="5"/>
  <c r="I167" i="5"/>
  <c r="I162" i="5"/>
  <c r="I163" i="5"/>
  <c r="I170" i="5"/>
  <c r="I172" i="5"/>
  <c r="I161" i="5"/>
  <c r="I333" i="5"/>
  <c r="I330" i="5"/>
  <c r="I332" i="5"/>
  <c r="I336" i="5"/>
  <c r="I331" i="5"/>
  <c r="I338" i="5"/>
  <c r="I334" i="5"/>
  <c r="I337" i="5"/>
  <c r="I339" i="5"/>
  <c r="I335" i="5"/>
  <c r="I329" i="5"/>
  <c r="I340" i="5"/>
  <c r="I259" i="5"/>
  <c r="I266" i="5"/>
  <c r="I268" i="5"/>
  <c r="I263" i="5"/>
  <c r="I264" i="5"/>
  <c r="I261" i="5"/>
  <c r="I267" i="5"/>
  <c r="I257" i="5"/>
  <c r="I260" i="5"/>
  <c r="I258" i="5"/>
  <c r="I265" i="5"/>
  <c r="I262" i="5"/>
  <c r="I230" i="5"/>
  <c r="I227" i="5"/>
  <c r="I192" i="5"/>
  <c r="I190" i="5"/>
  <c r="I188" i="5"/>
  <c r="I186" i="5"/>
  <c r="I189" i="5"/>
  <c r="I185" i="5"/>
  <c r="I195" i="5"/>
  <c r="I194" i="5"/>
  <c r="I191" i="5"/>
  <c r="I193" i="5"/>
  <c r="I196" i="5"/>
  <c r="I187" i="5"/>
  <c r="I232" i="5"/>
  <c r="I223" i="5"/>
  <c r="B58" i="1"/>
  <c r="E55" i="1" l="1"/>
  <c r="G55" i="1"/>
  <c r="D120" i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L25" i="8"/>
  <c r="L42" i="1"/>
  <c r="A41" i="1"/>
  <c r="A21" i="1"/>
  <c r="C21" i="1" s="1"/>
  <c r="D18" i="4"/>
  <c r="C7" i="5"/>
  <c r="B59" i="1"/>
  <c r="D132" i="1" l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L56" i="8"/>
  <c r="M56" i="8" s="1"/>
  <c r="L26" i="8"/>
  <c r="L43" i="1"/>
  <c r="A42" i="1"/>
  <c r="A22" i="1"/>
  <c r="C22" i="1" s="1"/>
  <c r="C8" i="5"/>
  <c r="D19" i="4"/>
  <c r="H18" i="4"/>
  <c r="C56" i="1"/>
  <c r="E18" i="4"/>
  <c r="F17" i="4"/>
  <c r="B60" i="1"/>
  <c r="G56" i="1" l="1"/>
  <c r="E56" i="1"/>
  <c r="D144" i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L57" i="8"/>
  <c r="M57" i="8" s="1"/>
  <c r="L27" i="8"/>
  <c r="L44" i="1"/>
  <c r="A43" i="1"/>
  <c r="A23" i="1"/>
  <c r="C23" i="1" s="1"/>
  <c r="E19" i="4"/>
  <c r="H19" i="4"/>
  <c r="C57" i="1"/>
  <c r="L55" i="1"/>
  <c r="F18" i="4"/>
  <c r="D20" i="4"/>
  <c r="C9" i="5"/>
  <c r="B61" i="1"/>
  <c r="E57" i="1" l="1"/>
  <c r="G57" i="1"/>
  <c r="D156" i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F19" i="4"/>
  <c r="L28" i="8"/>
  <c r="L45" i="1"/>
  <c r="A44" i="1"/>
  <c r="C44" i="1" s="1"/>
  <c r="A24" i="1"/>
  <c r="C24" i="1" s="1"/>
  <c r="C58" i="1"/>
  <c r="E20" i="4"/>
  <c r="H20" i="4"/>
  <c r="M55" i="1"/>
  <c r="D21" i="4"/>
  <c r="C10" i="5"/>
  <c r="L56" i="1"/>
  <c r="M56" i="1" s="1"/>
  <c r="B62" i="1"/>
  <c r="L57" i="1" l="1"/>
  <c r="M57" i="1" s="1"/>
  <c r="E58" i="1"/>
  <c r="G58" i="1"/>
  <c r="D168" i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F20" i="4"/>
  <c r="L29" i="8"/>
  <c r="A45" i="1"/>
  <c r="C45" i="1" s="1"/>
  <c r="L46" i="1"/>
  <c r="A25" i="1"/>
  <c r="C25" i="1" s="1"/>
  <c r="C11" i="5"/>
  <c r="D22" i="4"/>
  <c r="E21" i="4"/>
  <c r="C59" i="1"/>
  <c r="H21" i="4"/>
  <c r="B63" i="1"/>
  <c r="L58" i="1" l="1"/>
  <c r="M58" i="1" s="1"/>
  <c r="E59" i="1"/>
  <c r="G59" i="1"/>
  <c r="D180" i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L30" i="8"/>
  <c r="A46" i="1"/>
  <c r="C46" i="1" s="1"/>
  <c r="L47" i="1"/>
  <c r="A26" i="1"/>
  <c r="C26" i="1" s="1"/>
  <c r="C12" i="5"/>
  <c r="D23" i="4"/>
  <c r="E22" i="4"/>
  <c r="C60" i="1"/>
  <c r="H22" i="4"/>
  <c r="F21" i="4"/>
  <c r="B64" i="1"/>
  <c r="L59" i="1" l="1"/>
  <c r="M59" i="1" s="1"/>
  <c r="E60" i="1"/>
  <c r="G60" i="1"/>
  <c r="D192" i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F22" i="4"/>
  <c r="L31" i="8"/>
  <c r="A47" i="1"/>
  <c r="C47" i="1" s="1"/>
  <c r="L48" i="1"/>
  <c r="A48" i="1" s="1"/>
  <c r="C48" i="1" s="1"/>
  <c r="A27" i="1"/>
  <c r="C27" i="1" s="1"/>
  <c r="C61" i="1"/>
  <c r="E23" i="4"/>
  <c r="H23" i="4"/>
  <c r="D24" i="4"/>
  <c r="C13" i="5"/>
  <c r="B65" i="1"/>
  <c r="L60" i="1" l="1"/>
  <c r="M60" i="1" s="1"/>
  <c r="E61" i="1"/>
  <c r="G61" i="1"/>
  <c r="D204" i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F23" i="4"/>
  <c r="L32" i="8"/>
  <c r="A28" i="1"/>
  <c r="C28" i="1" s="1"/>
  <c r="C14" i="5"/>
  <c r="D25" i="4"/>
  <c r="E24" i="4"/>
  <c r="H24" i="4"/>
  <c r="C62" i="1"/>
  <c r="B66" i="1"/>
  <c r="L61" i="1" l="1"/>
  <c r="M61" i="1" s="1"/>
  <c r="G62" i="1"/>
  <c r="E62" i="1"/>
  <c r="D216" i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F24" i="4"/>
  <c r="L33" i="8"/>
  <c r="A29" i="1"/>
  <c r="C29" i="1" s="1"/>
  <c r="E25" i="4"/>
  <c r="H25" i="4"/>
  <c r="C63" i="1"/>
  <c r="D26" i="4"/>
  <c r="C15" i="5"/>
  <c r="B67" i="1"/>
  <c r="G63" i="1" l="1"/>
  <c r="E63" i="1"/>
  <c r="D228" i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L34" i="8"/>
  <c r="A30" i="1"/>
  <c r="C30" i="1" s="1"/>
  <c r="H26" i="4"/>
  <c r="C64" i="1"/>
  <c r="E26" i="4"/>
  <c r="C16" i="5"/>
  <c r="D27" i="4"/>
  <c r="F25" i="4"/>
  <c r="L62" i="1"/>
  <c r="M62" i="1" s="1"/>
  <c r="B68" i="1"/>
  <c r="E64" i="1" l="1"/>
  <c r="G64" i="1"/>
  <c r="D240" i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F26" i="4"/>
  <c r="L35" i="8"/>
  <c r="A31" i="1"/>
  <c r="C31" i="1" s="1"/>
  <c r="C17" i="5"/>
  <c r="D28" i="4"/>
  <c r="E27" i="4"/>
  <c r="C65" i="1"/>
  <c r="H27" i="4"/>
  <c r="L63" i="1"/>
  <c r="M63" i="1" s="1"/>
  <c r="B69" i="1"/>
  <c r="E65" i="1" l="1"/>
  <c r="G65" i="1"/>
  <c r="D252" i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F27" i="4"/>
  <c r="L36" i="8"/>
  <c r="A32" i="1"/>
  <c r="C32" i="1" s="1"/>
  <c r="E28" i="4"/>
  <c r="C66" i="1"/>
  <c r="H28" i="4"/>
  <c r="L64" i="1"/>
  <c r="M64" i="1" s="1"/>
  <c r="D29" i="4"/>
  <c r="C18" i="5"/>
  <c r="B70" i="1"/>
  <c r="E66" i="1" l="1"/>
  <c r="G66" i="1"/>
  <c r="D264" i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F28" i="4"/>
  <c r="L37" i="8"/>
  <c r="A33" i="1"/>
  <c r="C33" i="1" s="1"/>
  <c r="D30" i="4"/>
  <c r="C19" i="5"/>
  <c r="C67" i="1"/>
  <c r="E29" i="4"/>
  <c r="H29" i="4"/>
  <c r="L65" i="1"/>
  <c r="M65" i="1" s="1"/>
  <c r="B71" i="1"/>
  <c r="L66" i="1" l="1"/>
  <c r="M66" i="1" s="1"/>
  <c r="E67" i="1"/>
  <c r="G67" i="1"/>
  <c r="D276" i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F29" i="4"/>
  <c r="L38" i="8"/>
  <c r="A34" i="1"/>
  <c r="C34" i="1" s="1"/>
  <c r="C20" i="5"/>
  <c r="D31" i="4"/>
  <c r="C68" i="1"/>
  <c r="H30" i="4"/>
  <c r="E30" i="4"/>
  <c r="B72" i="1"/>
  <c r="L67" i="1" l="1"/>
  <c r="M67" i="1" s="1"/>
  <c r="E68" i="1"/>
  <c r="G68" i="1"/>
  <c r="D288" i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L39" i="8"/>
  <c r="A35" i="1"/>
  <c r="C35" i="1" s="1"/>
  <c r="H31" i="4"/>
  <c r="C69" i="1"/>
  <c r="E31" i="4"/>
  <c r="F30" i="4"/>
  <c r="D32" i="4"/>
  <c r="C21" i="5"/>
  <c r="B73" i="1"/>
  <c r="E69" i="1" l="1"/>
  <c r="G69" i="1"/>
  <c r="F31" i="4"/>
  <c r="L40" i="8"/>
  <c r="A36" i="1"/>
  <c r="C36" i="1" s="1"/>
  <c r="C22" i="5"/>
  <c r="D33" i="4"/>
  <c r="H32" i="4"/>
  <c r="E32" i="4"/>
  <c r="C70" i="1"/>
  <c r="L68" i="1"/>
  <c r="M68" i="1" s="1"/>
  <c r="B74" i="1"/>
  <c r="G70" i="1" l="1"/>
  <c r="E70" i="1"/>
  <c r="F32" i="4"/>
  <c r="M71" i="8"/>
  <c r="L41" i="8"/>
  <c r="A37" i="1"/>
  <c r="C37" i="1" s="1"/>
  <c r="D34" i="4"/>
  <c r="C23" i="5"/>
  <c r="H33" i="4"/>
  <c r="C71" i="1"/>
  <c r="E33" i="4"/>
  <c r="L69" i="1"/>
  <c r="M69" i="1" s="1"/>
  <c r="B75" i="1"/>
  <c r="E71" i="1" l="1"/>
  <c r="G71" i="1"/>
  <c r="F33" i="4"/>
  <c r="L42" i="8"/>
  <c r="A38" i="1"/>
  <c r="C38" i="1" s="1"/>
  <c r="C24" i="5"/>
  <c r="D35" i="4"/>
  <c r="L70" i="1"/>
  <c r="M70" i="1" s="1"/>
  <c r="H34" i="4"/>
  <c r="C72" i="1"/>
  <c r="E34" i="4"/>
  <c r="B76" i="1"/>
  <c r="L71" i="1" l="1"/>
  <c r="M71" i="1" s="1"/>
  <c r="G72" i="1"/>
  <c r="E72" i="1"/>
  <c r="F34" i="4"/>
  <c r="M72" i="8"/>
  <c r="M73" i="8"/>
  <c r="L43" i="8"/>
  <c r="A39" i="1"/>
  <c r="C39" i="1" s="1"/>
  <c r="E35" i="4"/>
  <c r="H35" i="4"/>
  <c r="C73" i="1"/>
  <c r="D36" i="4"/>
  <c r="C25" i="5"/>
  <c r="B77" i="1"/>
  <c r="E73" i="1" l="1"/>
  <c r="G73" i="1"/>
  <c r="L74" i="8"/>
  <c r="M74" i="8" s="1"/>
  <c r="L44" i="8"/>
  <c r="A40" i="1"/>
  <c r="C40" i="1" s="1"/>
  <c r="E36" i="4"/>
  <c r="C74" i="1"/>
  <c r="H36" i="4"/>
  <c r="F35" i="4"/>
  <c r="D37" i="4"/>
  <c r="C26" i="5"/>
  <c r="L72" i="1"/>
  <c r="M72" i="1" s="1"/>
  <c r="B78" i="1"/>
  <c r="E74" i="1" l="1"/>
  <c r="G74" i="1"/>
  <c r="F36" i="4"/>
  <c r="L45" i="8"/>
  <c r="C41" i="1"/>
  <c r="L73" i="1"/>
  <c r="M73" i="1" s="1"/>
  <c r="D38" i="4"/>
  <c r="C27" i="5"/>
  <c r="H37" i="4"/>
  <c r="E37" i="4"/>
  <c r="C75" i="1"/>
  <c r="B79" i="1"/>
  <c r="E75" i="1" l="1"/>
  <c r="G75" i="1"/>
  <c r="F37" i="4"/>
  <c r="L76" i="8"/>
  <c r="M76" i="8" s="1"/>
  <c r="L75" i="8"/>
  <c r="M75" i="8" s="1"/>
  <c r="L46" i="8"/>
  <c r="C43" i="1"/>
  <c r="C42" i="1"/>
  <c r="C28" i="5"/>
  <c r="D39" i="4"/>
  <c r="E38" i="4"/>
  <c r="H38" i="4"/>
  <c r="C76" i="1"/>
  <c r="L74" i="1"/>
  <c r="M74" i="1" s="1"/>
  <c r="B80" i="1"/>
  <c r="G76" i="1" l="1"/>
  <c r="E76" i="1"/>
  <c r="F38" i="4"/>
  <c r="L77" i="8"/>
  <c r="M77" i="8" s="1"/>
  <c r="L47" i="8"/>
  <c r="D40" i="4"/>
  <c r="C29" i="5"/>
  <c r="E39" i="4"/>
  <c r="H39" i="4"/>
  <c r="C77" i="1"/>
  <c r="L75" i="1"/>
  <c r="M75" i="1" s="1"/>
  <c r="B81" i="1"/>
  <c r="L76" i="1" l="1"/>
  <c r="M76" i="1" s="1"/>
  <c r="G77" i="1"/>
  <c r="E77" i="1"/>
  <c r="F39" i="4"/>
  <c r="L78" i="8"/>
  <c r="M78" i="8" s="1"/>
  <c r="L48" i="8"/>
  <c r="C30" i="5"/>
  <c r="D41" i="4"/>
  <c r="E40" i="4"/>
  <c r="C78" i="1"/>
  <c r="H40" i="4"/>
  <c r="B82" i="1"/>
  <c r="E78" i="1" l="1"/>
  <c r="G78" i="1"/>
  <c r="F40" i="4"/>
  <c r="L79" i="8"/>
  <c r="M79" i="8" s="1"/>
  <c r="L49" i="8"/>
  <c r="C79" i="1"/>
  <c r="H41" i="4"/>
  <c r="E41" i="4"/>
  <c r="L77" i="1"/>
  <c r="M77" i="1" s="1"/>
  <c r="D42" i="4"/>
  <c r="C31" i="5"/>
  <c r="B83" i="1"/>
  <c r="L78" i="1" l="1"/>
  <c r="M78" i="1" s="1"/>
  <c r="G79" i="1"/>
  <c r="E79" i="1"/>
  <c r="F41" i="4"/>
  <c r="C32" i="5"/>
  <c r="D43" i="4"/>
  <c r="H42" i="4"/>
  <c r="C80" i="1"/>
  <c r="E42" i="4"/>
  <c r="B84" i="1"/>
  <c r="L79" i="1" l="1"/>
  <c r="M79" i="1" s="1"/>
  <c r="E80" i="1"/>
  <c r="G80" i="1"/>
  <c r="L80" i="8"/>
  <c r="M80" i="8" s="1"/>
  <c r="F42" i="4"/>
  <c r="H43" i="4"/>
  <c r="E43" i="4"/>
  <c r="C81" i="1"/>
  <c r="D44" i="4"/>
  <c r="C33" i="5"/>
  <c r="B85" i="1"/>
  <c r="G81" i="1" l="1"/>
  <c r="E81" i="1"/>
  <c r="F43" i="4"/>
  <c r="L82" i="8"/>
  <c r="M82" i="8" s="1"/>
  <c r="L81" i="8"/>
  <c r="M81" i="8" s="1"/>
  <c r="C82" i="1"/>
  <c r="H44" i="4"/>
  <c r="E44" i="4"/>
  <c r="C34" i="5"/>
  <c r="D45" i="4"/>
  <c r="L80" i="1"/>
  <c r="M80" i="1" s="1"/>
  <c r="B86" i="1"/>
  <c r="E82" i="1" l="1"/>
  <c r="G82" i="1"/>
  <c r="F44" i="4"/>
  <c r="C35" i="5"/>
  <c r="D46" i="4"/>
  <c r="H45" i="4"/>
  <c r="E45" i="4"/>
  <c r="C83" i="1"/>
  <c r="L81" i="1"/>
  <c r="M81" i="1" s="1"/>
  <c r="B87" i="1"/>
  <c r="L82" i="1" l="1"/>
  <c r="M82" i="1" s="1"/>
  <c r="G83" i="1"/>
  <c r="E83" i="1"/>
  <c r="F45" i="4"/>
  <c r="L84" i="8"/>
  <c r="M84" i="8" s="1"/>
  <c r="L83" i="8"/>
  <c r="M83" i="8" s="1"/>
  <c r="E46" i="4"/>
  <c r="C84" i="1"/>
  <c r="H46" i="4"/>
  <c r="D47" i="4"/>
  <c r="C36" i="5"/>
  <c r="B88" i="1"/>
  <c r="G84" i="1" l="1"/>
  <c r="E84" i="1"/>
  <c r="L85" i="8"/>
  <c r="M85" i="8" s="1"/>
  <c r="E47" i="4"/>
  <c r="H47" i="4"/>
  <c r="C85" i="1"/>
  <c r="F46" i="4"/>
  <c r="D48" i="4"/>
  <c r="C37" i="5"/>
  <c r="L83" i="1"/>
  <c r="M83" i="1" s="1"/>
  <c r="B89" i="1"/>
  <c r="L84" i="1" l="1"/>
  <c r="M84" i="1" s="1"/>
  <c r="G85" i="1"/>
  <c r="E85" i="1"/>
  <c r="F47" i="4"/>
  <c r="C38" i="5"/>
  <c r="D49" i="4"/>
  <c r="E48" i="4"/>
  <c r="C86" i="1"/>
  <c r="H48" i="4"/>
  <c r="B90" i="1"/>
  <c r="G86" i="1" l="1"/>
  <c r="E86" i="1"/>
  <c r="L86" i="8"/>
  <c r="M86" i="8" s="1"/>
  <c r="F48" i="4"/>
  <c r="D50" i="4"/>
  <c r="C39" i="5"/>
  <c r="E49" i="4"/>
  <c r="C87" i="1"/>
  <c r="H49" i="4"/>
  <c r="L85" i="1"/>
  <c r="M85" i="1" s="1"/>
  <c r="B91" i="1"/>
  <c r="G87" i="1" l="1"/>
  <c r="E87" i="1"/>
  <c r="F49" i="4"/>
  <c r="L87" i="8"/>
  <c r="M87" i="8" s="1"/>
  <c r="C40" i="5"/>
  <c r="D51" i="4"/>
  <c r="L86" i="1"/>
  <c r="M86" i="1" s="1"/>
  <c r="E50" i="4"/>
  <c r="C88" i="1"/>
  <c r="H50" i="4"/>
  <c r="B92" i="1"/>
  <c r="E88" i="1" l="1"/>
  <c r="G88" i="1"/>
  <c r="F50" i="4"/>
  <c r="L88" i="8"/>
  <c r="M88" i="8" s="1"/>
  <c r="L89" i="8"/>
  <c r="M89" i="8" s="1"/>
  <c r="C89" i="1"/>
  <c r="E51" i="4"/>
  <c r="H51" i="4"/>
  <c r="L87" i="1"/>
  <c r="M87" i="1" s="1"/>
  <c r="D52" i="4"/>
  <c r="C41" i="5"/>
  <c r="B93" i="1"/>
  <c r="L88" i="1" l="1"/>
  <c r="M88" i="1" s="1"/>
  <c r="E89" i="1"/>
  <c r="G89" i="1"/>
  <c r="F51" i="4"/>
  <c r="L90" i="8"/>
  <c r="M90" i="8" s="1"/>
  <c r="D53" i="4"/>
  <c r="F52" i="4" s="1"/>
  <c r="C42" i="5"/>
  <c r="C90" i="1"/>
  <c r="H52" i="4"/>
  <c r="E52" i="4"/>
  <c r="B94" i="1"/>
  <c r="E90" i="1" l="1"/>
  <c r="G90" i="1"/>
  <c r="L91" i="8"/>
  <c r="D54" i="4"/>
  <c r="C43" i="5"/>
  <c r="L89" i="1"/>
  <c r="M89" i="1" s="1"/>
  <c r="H53" i="4"/>
  <c r="C91" i="1"/>
  <c r="E53" i="4"/>
  <c r="B95" i="1"/>
  <c r="G91" i="1" l="1"/>
  <c r="E91" i="1"/>
  <c r="M91" i="8"/>
  <c r="M357" i="8" s="1"/>
  <c r="L357" i="8"/>
  <c r="H54" i="4"/>
  <c r="E54" i="4"/>
  <c r="C92" i="1"/>
  <c r="F53" i="4"/>
  <c r="C44" i="5"/>
  <c r="D55" i="4"/>
  <c r="F54" i="4" s="1"/>
  <c r="L90" i="1"/>
  <c r="M90" i="1" s="1"/>
  <c r="B96" i="1"/>
  <c r="L91" i="1" l="1"/>
  <c r="M91" i="1" s="1"/>
  <c r="G92" i="1"/>
  <c r="E92" i="1"/>
  <c r="H55" i="4"/>
  <c r="E55" i="4"/>
  <c r="C93" i="1"/>
  <c r="C45" i="5"/>
  <c r="D56" i="4"/>
  <c r="F55" i="4" s="1"/>
  <c r="B97" i="1"/>
  <c r="E93" i="1" l="1"/>
  <c r="G93" i="1"/>
  <c r="D57" i="4"/>
  <c r="C46" i="5"/>
  <c r="H56" i="4"/>
  <c r="C94" i="1"/>
  <c r="E56" i="4"/>
  <c r="L92" i="1"/>
  <c r="M92" i="1" s="1"/>
  <c r="B98" i="1"/>
  <c r="E94" i="1" l="1"/>
  <c r="G94" i="1"/>
  <c r="H57" i="4"/>
  <c r="C95" i="1"/>
  <c r="E57" i="4"/>
  <c r="F56" i="4"/>
  <c r="D58" i="4"/>
  <c r="F57" i="4" s="1"/>
  <c r="C47" i="5"/>
  <c r="L93" i="1"/>
  <c r="M93" i="1" s="1"/>
  <c r="B99" i="1"/>
  <c r="E95" i="1" l="1"/>
  <c r="G95" i="1"/>
  <c r="D59" i="4"/>
  <c r="C48" i="5"/>
  <c r="H58" i="4"/>
  <c r="C96" i="1"/>
  <c r="E58" i="4"/>
  <c r="L94" i="1"/>
  <c r="M94" i="1" s="1"/>
  <c r="B100" i="1"/>
  <c r="E96" i="1" l="1"/>
  <c r="G96" i="1"/>
  <c r="E59" i="4"/>
  <c r="C97" i="1"/>
  <c r="H59" i="4"/>
  <c r="F58" i="4"/>
  <c r="D60" i="4"/>
  <c r="F59" i="4" s="1"/>
  <c r="C49" i="5"/>
  <c r="L95" i="1"/>
  <c r="M95" i="1" s="1"/>
  <c r="B101" i="1"/>
  <c r="L96" i="1" l="1"/>
  <c r="M96" i="1" s="1"/>
  <c r="G97" i="1"/>
  <c r="E97" i="1"/>
  <c r="D61" i="4"/>
  <c r="F60" i="4" s="1"/>
  <c r="C50" i="5"/>
  <c r="H60" i="4"/>
  <c r="C98" i="1"/>
  <c r="E60" i="4"/>
  <c r="B102" i="1"/>
  <c r="E98" i="1" l="1"/>
  <c r="G98" i="1"/>
  <c r="C51" i="5"/>
  <c r="D62" i="4"/>
  <c r="F61" i="4" s="1"/>
  <c r="L97" i="1"/>
  <c r="M97" i="1" s="1"/>
  <c r="C99" i="1"/>
  <c r="H61" i="4"/>
  <c r="E61" i="4"/>
  <c r="B103" i="1"/>
  <c r="E99" i="1" l="1"/>
  <c r="G99" i="1"/>
  <c r="H62" i="4"/>
  <c r="E62" i="4"/>
  <c r="C100" i="1"/>
  <c r="L98" i="1"/>
  <c r="M98" i="1" s="1"/>
  <c r="D63" i="4"/>
  <c r="C52" i="5"/>
  <c r="B104" i="1"/>
  <c r="G100" i="1" l="1"/>
  <c r="E100" i="1"/>
  <c r="C53" i="5"/>
  <c r="D64" i="4"/>
  <c r="F63" i="4" s="1"/>
  <c r="H63" i="4"/>
  <c r="E63" i="4"/>
  <c r="C101" i="1"/>
  <c r="L99" i="1"/>
  <c r="M99" i="1" s="1"/>
  <c r="F62" i="4"/>
  <c r="B105" i="1"/>
  <c r="G101" i="1" l="1"/>
  <c r="E101" i="1"/>
  <c r="D65" i="4"/>
  <c r="F64" i="4" s="1"/>
  <c r="C54" i="5"/>
  <c r="E64" i="4"/>
  <c r="C102" i="1"/>
  <c r="H64" i="4"/>
  <c r="L100" i="1"/>
  <c r="M100" i="1" s="1"/>
  <c r="B106" i="1"/>
  <c r="G102" i="1" l="1"/>
  <c r="E102" i="1"/>
  <c r="L101" i="1"/>
  <c r="M101" i="1" s="1"/>
  <c r="C55" i="5"/>
  <c r="D66" i="4"/>
  <c r="H65" i="4"/>
  <c r="E65" i="4"/>
  <c r="C103" i="1"/>
  <c r="B107" i="1"/>
  <c r="E103" i="1" l="1"/>
  <c r="G103" i="1"/>
  <c r="E66" i="4"/>
  <c r="C104" i="1"/>
  <c r="H66" i="4"/>
  <c r="F65" i="4"/>
  <c r="C56" i="5"/>
  <c r="D67" i="4"/>
  <c r="F66" i="4" s="1"/>
  <c r="L102" i="1"/>
  <c r="M102" i="1" s="1"/>
  <c r="B108" i="1"/>
  <c r="G104" i="1" l="1"/>
  <c r="E104" i="1"/>
  <c r="H67" i="4"/>
  <c r="C105" i="1"/>
  <c r="E67" i="4"/>
  <c r="D68" i="4"/>
  <c r="C57" i="5"/>
  <c r="L103" i="1"/>
  <c r="M103" i="1" s="1"/>
  <c r="B109" i="1"/>
  <c r="E105" i="1" l="1"/>
  <c r="G105" i="1"/>
  <c r="C106" i="1"/>
  <c r="E68" i="4"/>
  <c r="H68" i="4"/>
  <c r="C58" i="5"/>
  <c r="D69" i="4"/>
  <c r="F67" i="4"/>
  <c r="L104" i="1"/>
  <c r="M104" i="1" s="1"/>
  <c r="B110" i="1"/>
  <c r="E106" i="1" l="1"/>
  <c r="G106" i="1"/>
  <c r="D70" i="4"/>
  <c r="F69" i="4" s="1"/>
  <c r="C59" i="5"/>
  <c r="H69" i="4"/>
  <c r="E69" i="4"/>
  <c r="C107" i="1"/>
  <c r="L105" i="1"/>
  <c r="M105" i="1" s="1"/>
  <c r="F68" i="4"/>
  <c r="B111" i="1"/>
  <c r="L106" i="1" l="1"/>
  <c r="M106" i="1" s="1"/>
  <c r="E107" i="1"/>
  <c r="G107" i="1"/>
  <c r="C60" i="5"/>
  <c r="D71" i="4"/>
  <c r="F70" i="4" s="1"/>
  <c r="E70" i="4"/>
  <c r="C108" i="1"/>
  <c r="H70" i="4"/>
  <c r="B112" i="1"/>
  <c r="E108" i="1" l="1"/>
  <c r="G108" i="1"/>
  <c r="E71" i="4"/>
  <c r="H71" i="4"/>
  <c r="C109" i="1"/>
  <c r="L107" i="1"/>
  <c r="M107" i="1" s="1"/>
  <c r="D72" i="4"/>
  <c r="F71" i="4" s="1"/>
  <c r="C61" i="5"/>
  <c r="B113" i="1"/>
  <c r="E109" i="1" l="1"/>
  <c r="G109" i="1"/>
  <c r="C62" i="5"/>
  <c r="D73" i="4"/>
  <c r="F72" i="4" s="1"/>
  <c r="E72" i="4"/>
  <c r="H72" i="4"/>
  <c r="C110" i="1"/>
  <c r="L108" i="1"/>
  <c r="M108" i="1" s="1"/>
  <c r="B114" i="1"/>
  <c r="G110" i="1" l="1"/>
  <c r="E110" i="1"/>
  <c r="D74" i="4"/>
  <c r="F73" i="4" s="1"/>
  <c r="C63" i="5"/>
  <c r="H73" i="4"/>
  <c r="E73" i="4"/>
  <c r="C111" i="1"/>
  <c r="L109" i="1"/>
  <c r="M109" i="1" s="1"/>
  <c r="B115" i="1"/>
  <c r="L110" i="1" l="1"/>
  <c r="M110" i="1" s="1"/>
  <c r="E111" i="1"/>
  <c r="G111" i="1"/>
  <c r="C64" i="5"/>
  <c r="D75" i="4"/>
  <c r="C112" i="1"/>
  <c r="H74" i="4"/>
  <c r="E74" i="4"/>
  <c r="B116" i="1"/>
  <c r="L111" i="1" l="1"/>
  <c r="M111" i="1" s="1"/>
  <c r="E112" i="1"/>
  <c r="G112" i="1"/>
  <c r="H75" i="4"/>
  <c r="E75" i="4"/>
  <c r="C113" i="1"/>
  <c r="F74" i="4"/>
  <c r="C65" i="5"/>
  <c r="D76" i="4"/>
  <c r="F75" i="4" s="1"/>
  <c r="B117" i="1"/>
  <c r="E113" i="1" l="1"/>
  <c r="G113" i="1"/>
  <c r="C114" i="1"/>
  <c r="H76" i="4"/>
  <c r="E76" i="4"/>
  <c r="D77" i="4"/>
  <c r="C66" i="5"/>
  <c r="L112" i="1"/>
  <c r="M112" i="1" s="1"/>
  <c r="B118" i="1"/>
  <c r="E114" i="1" l="1"/>
  <c r="G114" i="1"/>
  <c r="E77" i="4"/>
  <c r="C115" i="1"/>
  <c r="H77" i="4"/>
  <c r="C67" i="5"/>
  <c r="D78" i="4"/>
  <c r="F77" i="4" s="1"/>
  <c r="F76" i="4"/>
  <c r="L113" i="1"/>
  <c r="M113" i="1" s="1"/>
  <c r="B119" i="1"/>
  <c r="G115" i="1" l="1"/>
  <c r="E115" i="1"/>
  <c r="C68" i="5"/>
  <c r="D79" i="4"/>
  <c r="F78" i="4" s="1"/>
  <c r="H78" i="4"/>
  <c r="E78" i="4"/>
  <c r="C116" i="1"/>
  <c r="L114" i="1"/>
  <c r="M114" i="1" s="1"/>
  <c r="B120" i="1"/>
  <c r="L115" i="1" l="1"/>
  <c r="M115" i="1" s="1"/>
  <c r="G116" i="1"/>
  <c r="E116" i="1"/>
  <c r="C117" i="1"/>
  <c r="H79" i="4"/>
  <c r="E79" i="4"/>
  <c r="D80" i="4"/>
  <c r="C69" i="5"/>
  <c r="B121" i="1"/>
  <c r="L116" i="1" l="1"/>
  <c r="M116" i="1" s="1"/>
  <c r="E117" i="1"/>
  <c r="G117" i="1"/>
  <c r="H80" i="4"/>
  <c r="E80" i="4"/>
  <c r="C118" i="1"/>
  <c r="F79" i="4"/>
  <c r="D81" i="4"/>
  <c r="C70" i="5"/>
  <c r="B122" i="1"/>
  <c r="L117" i="1" l="1"/>
  <c r="M117" i="1" s="1"/>
  <c r="E118" i="1"/>
  <c r="G118" i="1"/>
  <c r="C71" i="5"/>
  <c r="D82" i="4"/>
  <c r="F81" i="4" s="1"/>
  <c r="H81" i="4"/>
  <c r="E81" i="4"/>
  <c r="C119" i="1"/>
  <c r="F80" i="4"/>
  <c r="B123" i="1"/>
  <c r="L118" i="1" l="1"/>
  <c r="M118" i="1" s="1"/>
  <c r="E119" i="1"/>
  <c r="G119" i="1"/>
  <c r="C120" i="1"/>
  <c r="H82" i="4"/>
  <c r="E82" i="4"/>
  <c r="D83" i="4"/>
  <c r="C72" i="5"/>
  <c r="B124" i="1"/>
  <c r="L119" i="1" l="1"/>
  <c r="M119" i="1" s="1"/>
  <c r="E120" i="1"/>
  <c r="G120" i="1"/>
  <c r="H83" i="4"/>
  <c r="E83" i="4"/>
  <c r="C121" i="1"/>
  <c r="F82" i="4"/>
  <c r="D84" i="4"/>
  <c r="F83" i="4" s="1"/>
  <c r="C73" i="5"/>
  <c r="B125" i="1"/>
  <c r="L120" i="1" l="1"/>
  <c r="M120" i="1" s="1"/>
  <c r="E121" i="1"/>
  <c r="G121" i="1"/>
  <c r="E84" i="4"/>
  <c r="C122" i="1"/>
  <c r="H84" i="4"/>
  <c r="C74" i="5"/>
  <c r="D85" i="4"/>
  <c r="F84" i="4" s="1"/>
  <c r="B126" i="1"/>
  <c r="E122" i="1" l="1"/>
  <c r="G122" i="1"/>
  <c r="D86" i="4"/>
  <c r="F85" i="4" s="1"/>
  <c r="C75" i="5"/>
  <c r="C123" i="1"/>
  <c r="H85" i="4"/>
  <c r="E85" i="4"/>
  <c r="L121" i="1"/>
  <c r="M121" i="1" s="1"/>
  <c r="B127" i="1"/>
  <c r="L122" i="1" l="1"/>
  <c r="M122" i="1" s="1"/>
  <c r="G123" i="1"/>
  <c r="E123" i="1"/>
  <c r="C76" i="5"/>
  <c r="D87" i="4"/>
  <c r="F86" i="4" s="1"/>
  <c r="H86" i="4"/>
  <c r="C124" i="1"/>
  <c r="E86" i="4"/>
  <c r="B128" i="1"/>
  <c r="G124" i="1" l="1"/>
  <c r="E124" i="1"/>
  <c r="E87" i="4"/>
  <c r="H87" i="4"/>
  <c r="C125" i="1"/>
  <c r="L123" i="1"/>
  <c r="M123" i="1" s="1"/>
  <c r="C77" i="5"/>
  <c r="D88" i="4"/>
  <c r="F87" i="4" s="1"/>
  <c r="B129" i="1"/>
  <c r="E125" i="1" l="1"/>
  <c r="G125" i="1"/>
  <c r="C126" i="1"/>
  <c r="H88" i="4"/>
  <c r="E88" i="4"/>
  <c r="D89" i="4"/>
  <c r="F88" i="4" s="1"/>
  <c r="C78" i="5"/>
  <c r="L124" i="1"/>
  <c r="M124" i="1" s="1"/>
  <c r="B130" i="1"/>
  <c r="L125" i="1" l="1"/>
  <c r="M125" i="1" s="1"/>
  <c r="G126" i="1"/>
  <c r="E126" i="1"/>
  <c r="H89" i="4"/>
  <c r="E89" i="4"/>
  <c r="C127" i="1"/>
  <c r="C79" i="5"/>
  <c r="D90" i="4"/>
  <c r="F89" i="4" s="1"/>
  <c r="B131" i="1"/>
  <c r="L126" i="1" l="1"/>
  <c r="M126" i="1" s="1"/>
  <c r="E127" i="1"/>
  <c r="G127" i="1"/>
  <c r="E90" i="4"/>
  <c r="C128" i="1"/>
  <c r="H90" i="4"/>
  <c r="D91" i="4"/>
  <c r="C80" i="5"/>
  <c r="B132" i="1"/>
  <c r="E128" i="1" l="1"/>
  <c r="G128" i="1"/>
  <c r="H91" i="4"/>
  <c r="C129" i="1"/>
  <c r="E91" i="4"/>
  <c r="F90" i="4"/>
  <c r="C81" i="5"/>
  <c r="D92" i="4"/>
  <c r="F91" i="4" s="1"/>
  <c r="L127" i="1"/>
  <c r="M127" i="1" s="1"/>
  <c r="B133" i="1"/>
  <c r="G129" i="1" l="1"/>
  <c r="E129" i="1"/>
  <c r="E92" i="4"/>
  <c r="H92" i="4"/>
  <c r="C130" i="1"/>
  <c r="C82" i="5"/>
  <c r="D93" i="4"/>
  <c r="F92" i="4" s="1"/>
  <c r="L128" i="1"/>
  <c r="M128" i="1" s="1"/>
  <c r="B134" i="1"/>
  <c r="L129" i="1" l="1"/>
  <c r="M129" i="1" s="1"/>
  <c r="G130" i="1"/>
  <c r="E130" i="1"/>
  <c r="H93" i="4"/>
  <c r="E93" i="4"/>
  <c r="C131" i="1"/>
  <c r="D94" i="4"/>
  <c r="C83" i="5"/>
  <c r="B135" i="1"/>
  <c r="E131" i="1" l="1"/>
  <c r="G131" i="1"/>
  <c r="H94" i="4"/>
  <c r="E94" i="4"/>
  <c r="C132" i="1"/>
  <c r="F93" i="4"/>
  <c r="D95" i="4"/>
  <c r="F94" i="4" s="1"/>
  <c r="C84" i="5"/>
  <c r="L130" i="1"/>
  <c r="M130" i="1" s="1"/>
  <c r="B136" i="1"/>
  <c r="E132" i="1" l="1"/>
  <c r="G132" i="1"/>
  <c r="C85" i="5"/>
  <c r="D96" i="4"/>
  <c r="F95" i="4" s="1"/>
  <c r="H95" i="4"/>
  <c r="C133" i="1"/>
  <c r="E95" i="4"/>
  <c r="L131" i="1"/>
  <c r="M131" i="1" s="1"/>
  <c r="B137" i="1"/>
  <c r="E133" i="1" l="1"/>
  <c r="G133" i="1"/>
  <c r="D97" i="4"/>
  <c r="C86" i="5"/>
  <c r="H96" i="4"/>
  <c r="C134" i="1"/>
  <c r="E96" i="4"/>
  <c r="L132" i="1"/>
  <c r="M132" i="1" s="1"/>
  <c r="B138" i="1"/>
  <c r="E134" i="1" l="1"/>
  <c r="G134" i="1"/>
  <c r="C135" i="1"/>
  <c r="H97" i="4"/>
  <c r="E97" i="4"/>
  <c r="F96" i="4"/>
  <c r="D98" i="4"/>
  <c r="C87" i="5"/>
  <c r="L133" i="1"/>
  <c r="M133" i="1" s="1"/>
  <c r="B139" i="1"/>
  <c r="E135" i="1" l="1"/>
  <c r="G135" i="1"/>
  <c r="D99" i="4"/>
  <c r="F98" i="4" s="1"/>
  <c r="C88" i="5"/>
  <c r="H98" i="4"/>
  <c r="E98" i="4"/>
  <c r="C136" i="1"/>
  <c r="F97" i="4"/>
  <c r="L134" i="1"/>
  <c r="M134" i="1" s="1"/>
  <c r="B140" i="1"/>
  <c r="G136" i="1" l="1"/>
  <c r="E136" i="1"/>
  <c r="H99" i="4"/>
  <c r="C137" i="1"/>
  <c r="E99" i="4"/>
  <c r="C89" i="5"/>
  <c r="D100" i="4"/>
  <c r="F99" i="4" s="1"/>
  <c r="L135" i="1"/>
  <c r="M135" i="1" s="1"/>
  <c r="B141" i="1"/>
  <c r="E137" i="1" l="1"/>
  <c r="G137" i="1"/>
  <c r="C90" i="5"/>
  <c r="D101" i="4"/>
  <c r="C138" i="1"/>
  <c r="E100" i="4"/>
  <c r="H100" i="4"/>
  <c r="L136" i="1"/>
  <c r="M136" i="1" s="1"/>
  <c r="B142" i="1"/>
  <c r="L137" i="1" l="1"/>
  <c r="M137" i="1" s="1"/>
  <c r="E138" i="1"/>
  <c r="G138" i="1"/>
  <c r="F100" i="4"/>
  <c r="C139" i="1"/>
  <c r="E101" i="4"/>
  <c r="H101" i="4"/>
  <c r="C91" i="5"/>
  <c r="D102" i="4"/>
  <c r="C140" i="1" s="1"/>
  <c r="B143" i="1"/>
  <c r="L138" i="1" l="1"/>
  <c r="M138" i="1" s="1"/>
  <c r="E139" i="1"/>
  <c r="G139" i="1"/>
  <c r="E140" i="1"/>
  <c r="G140" i="1"/>
  <c r="L139" i="1"/>
  <c r="M139" i="1" s="1"/>
  <c r="E102" i="4"/>
  <c r="H102" i="4"/>
  <c r="D103" i="4"/>
  <c r="C141" i="1" s="1"/>
  <c r="C92" i="5"/>
  <c r="F101" i="4"/>
  <c r="B144" i="1"/>
  <c r="L140" i="1" l="1"/>
  <c r="M140" i="1" s="1"/>
  <c r="G141" i="1"/>
  <c r="E141" i="1"/>
  <c r="H103" i="4"/>
  <c r="E103" i="4"/>
  <c r="F102" i="4"/>
  <c r="D104" i="4"/>
  <c r="C93" i="5"/>
  <c r="B145" i="1"/>
  <c r="F103" i="4" l="1"/>
  <c r="C142" i="1"/>
  <c r="C94" i="5"/>
  <c r="D105" i="4"/>
  <c r="H104" i="4"/>
  <c r="E104" i="4"/>
  <c r="B146" i="1"/>
  <c r="E142" i="1" l="1"/>
  <c r="G142" i="1"/>
  <c r="F104" i="4"/>
  <c r="C143" i="1"/>
  <c r="L141" i="1"/>
  <c r="C95" i="5"/>
  <c r="D106" i="4"/>
  <c r="C144" i="1" s="1"/>
  <c r="H105" i="4"/>
  <c r="E105" i="4"/>
  <c r="B147" i="1"/>
  <c r="L142" i="1" l="1"/>
  <c r="M142" i="1" s="1"/>
  <c r="G143" i="1"/>
  <c r="E143" i="1"/>
  <c r="E144" i="1"/>
  <c r="G144" i="1"/>
  <c r="M141" i="1"/>
  <c r="L143" i="1"/>
  <c r="M143" i="1" s="1"/>
  <c r="H106" i="4"/>
  <c r="E106" i="4"/>
  <c r="F105" i="4"/>
  <c r="D107" i="4"/>
  <c r="C145" i="1" s="1"/>
  <c r="C96" i="5"/>
  <c r="B148" i="1"/>
  <c r="L144" i="1" l="1"/>
  <c r="M144" i="1" s="1"/>
  <c r="E145" i="1"/>
  <c r="G145" i="1"/>
  <c r="E107" i="4"/>
  <c r="H107" i="4"/>
  <c r="D108" i="4"/>
  <c r="C97" i="5"/>
  <c r="F106" i="4"/>
  <c r="B149" i="1"/>
  <c r="F107" i="4" l="1"/>
  <c r="C146" i="1"/>
  <c r="E108" i="4"/>
  <c r="H108" i="4"/>
  <c r="D109" i="4"/>
  <c r="C147" i="1" s="1"/>
  <c r="C98" i="5"/>
  <c r="B150" i="1"/>
  <c r="G146" i="1" l="1"/>
  <c r="E146" i="1"/>
  <c r="E147" i="1"/>
  <c r="G147" i="1"/>
  <c r="L146" i="1"/>
  <c r="M146" i="1" s="1"/>
  <c r="L145" i="1"/>
  <c r="H109" i="4"/>
  <c r="E109" i="4"/>
  <c r="F108" i="4"/>
  <c r="D110" i="4"/>
  <c r="C99" i="5"/>
  <c r="B151" i="1"/>
  <c r="F109" i="4" l="1"/>
  <c r="C148" i="1"/>
  <c r="M145" i="1"/>
  <c r="C100" i="5"/>
  <c r="D111" i="4"/>
  <c r="C149" i="1" s="1"/>
  <c r="E110" i="4"/>
  <c r="H110" i="4"/>
  <c r="B152" i="1"/>
  <c r="E148" i="1" l="1"/>
  <c r="G148" i="1"/>
  <c r="E149" i="1"/>
  <c r="G149" i="1"/>
  <c r="L148" i="1"/>
  <c r="M148" i="1" s="1"/>
  <c r="L147" i="1"/>
  <c r="E111" i="4"/>
  <c r="H111" i="4"/>
  <c r="F110" i="4"/>
  <c r="D112" i="4"/>
  <c r="C150" i="1" s="1"/>
  <c r="C101" i="5"/>
  <c r="B153" i="1"/>
  <c r="L149" i="1" l="1"/>
  <c r="M149" i="1" s="1"/>
  <c r="E150" i="1"/>
  <c r="G150" i="1"/>
  <c r="F111" i="4"/>
  <c r="M147" i="1"/>
  <c r="D113" i="4"/>
  <c r="C102" i="5"/>
  <c r="H112" i="4"/>
  <c r="E112" i="4"/>
  <c r="B154" i="1"/>
  <c r="F112" i="4" l="1"/>
  <c r="C151" i="1"/>
  <c r="D114" i="4"/>
  <c r="C103" i="5"/>
  <c r="H113" i="4"/>
  <c r="E113" i="4"/>
  <c r="B155" i="1"/>
  <c r="G151" i="1" l="1"/>
  <c r="E151" i="1"/>
  <c r="L150" i="1"/>
  <c r="M150" i="1" s="1"/>
  <c r="F113" i="4"/>
  <c r="C152" i="1"/>
  <c r="C104" i="5"/>
  <c r="D115" i="4"/>
  <c r="C153" i="1" s="1"/>
  <c r="E114" i="4"/>
  <c r="H114" i="4"/>
  <c r="B156" i="1"/>
  <c r="L151" i="1" l="1"/>
  <c r="M151" i="1" s="1"/>
  <c r="G152" i="1"/>
  <c r="E152" i="1"/>
  <c r="E153" i="1"/>
  <c r="G153" i="1"/>
  <c r="L152" i="1"/>
  <c r="M152" i="1" s="1"/>
  <c r="E115" i="4"/>
  <c r="H115" i="4"/>
  <c r="F114" i="4"/>
  <c r="C105" i="5"/>
  <c r="D116" i="4"/>
  <c r="B157" i="1"/>
  <c r="F115" i="4" l="1"/>
  <c r="C154" i="1"/>
  <c r="H116" i="4"/>
  <c r="E116" i="4"/>
  <c r="D117" i="4"/>
  <c r="C155" i="1" s="1"/>
  <c r="C106" i="5"/>
  <c r="B158" i="1"/>
  <c r="E154" i="1" l="1"/>
  <c r="G154" i="1"/>
  <c r="E155" i="1"/>
  <c r="G155" i="1"/>
  <c r="L154" i="1"/>
  <c r="M154" i="1" s="1"/>
  <c r="L153" i="1"/>
  <c r="M153" i="1" s="1"/>
  <c r="E117" i="4"/>
  <c r="H117" i="4"/>
  <c r="C107" i="5"/>
  <c r="D118" i="4"/>
  <c r="C156" i="1" s="1"/>
  <c r="F116" i="4"/>
  <c r="B159" i="1"/>
  <c r="E156" i="1" l="1"/>
  <c r="G156" i="1"/>
  <c r="L155" i="1"/>
  <c r="M155" i="1" s="1"/>
  <c r="C108" i="5"/>
  <c r="D119" i="4"/>
  <c r="E118" i="4"/>
  <c r="H118" i="4"/>
  <c r="F117" i="4"/>
  <c r="B160" i="1"/>
  <c r="F118" i="4" l="1"/>
  <c r="C157" i="1"/>
  <c r="E119" i="4"/>
  <c r="H119" i="4"/>
  <c r="C109" i="5"/>
  <c r="D120" i="4"/>
  <c r="B161" i="1"/>
  <c r="E157" i="1" l="1"/>
  <c r="G157" i="1"/>
  <c r="F119" i="4"/>
  <c r="C158" i="1"/>
  <c r="L156" i="1"/>
  <c r="M156" i="1" s="1"/>
  <c r="D121" i="4"/>
  <c r="C159" i="1" s="1"/>
  <c r="C110" i="5"/>
  <c r="H120" i="4"/>
  <c r="E120" i="4"/>
  <c r="B162" i="1"/>
  <c r="E159" i="1" l="1"/>
  <c r="G159" i="1"/>
  <c r="E158" i="1"/>
  <c r="G158" i="1"/>
  <c r="F120" i="4"/>
  <c r="L158" i="1"/>
  <c r="M158" i="1" s="1"/>
  <c r="L157" i="1"/>
  <c r="M157" i="1" s="1"/>
  <c r="D122" i="4"/>
  <c r="C111" i="5"/>
  <c r="H121" i="4"/>
  <c r="E121" i="4"/>
  <c r="B163" i="1"/>
  <c r="F121" i="4" l="1"/>
  <c r="C160" i="1"/>
  <c r="D123" i="4"/>
  <c r="C112" i="5"/>
  <c r="E122" i="4"/>
  <c r="H122" i="4"/>
  <c r="B164" i="1"/>
  <c r="E160" i="1" l="1"/>
  <c r="G160" i="1"/>
  <c r="L159" i="1"/>
  <c r="M159" i="1" s="1"/>
  <c r="F122" i="4"/>
  <c r="C161" i="1"/>
  <c r="C113" i="5"/>
  <c r="D124" i="4"/>
  <c r="C162" i="1" s="1"/>
  <c r="E123" i="4"/>
  <c r="H123" i="4"/>
  <c r="B165" i="1"/>
  <c r="E161" i="1" l="1"/>
  <c r="G161" i="1"/>
  <c r="E162" i="1"/>
  <c r="G162" i="1"/>
  <c r="L161" i="1"/>
  <c r="M161" i="1" s="1"/>
  <c r="L160" i="1"/>
  <c r="M160" i="1" s="1"/>
  <c r="E124" i="4"/>
  <c r="H124" i="4"/>
  <c r="F123" i="4"/>
  <c r="C114" i="5"/>
  <c r="D125" i="4"/>
  <c r="B166" i="1"/>
  <c r="F124" i="4" l="1"/>
  <c r="C163" i="1"/>
  <c r="E125" i="4"/>
  <c r="H125" i="4"/>
  <c r="C115" i="5"/>
  <c r="D126" i="4"/>
  <c r="C164" i="1" s="1"/>
  <c r="B167" i="1"/>
  <c r="E163" i="1" l="1"/>
  <c r="G163" i="1"/>
  <c r="G164" i="1"/>
  <c r="E164" i="1"/>
  <c r="L163" i="1"/>
  <c r="M163" i="1" s="1"/>
  <c r="L162" i="1"/>
  <c r="M162" i="1" s="1"/>
  <c r="C116" i="5"/>
  <c r="D127" i="4"/>
  <c r="E126" i="4"/>
  <c r="H126" i="4"/>
  <c r="F125" i="4"/>
  <c r="B168" i="1"/>
  <c r="F126" i="4" l="1"/>
  <c r="C165" i="1"/>
  <c r="H127" i="4"/>
  <c r="E127" i="4"/>
  <c r="C117" i="5"/>
  <c r="D128" i="4"/>
  <c r="B169" i="1"/>
  <c r="E165" i="1" l="1"/>
  <c r="G165" i="1"/>
  <c r="F127" i="4"/>
  <c r="C166" i="1"/>
  <c r="L164" i="1"/>
  <c r="M164" i="1" s="1"/>
  <c r="C118" i="5"/>
  <c r="D129" i="4"/>
  <c r="C167" i="1" s="1"/>
  <c r="H128" i="4"/>
  <c r="E128" i="4"/>
  <c r="B170" i="1"/>
  <c r="L165" i="1" l="1"/>
  <c r="M165" i="1" s="1"/>
  <c r="G166" i="1"/>
  <c r="E166" i="1"/>
  <c r="E167" i="1"/>
  <c r="G167" i="1"/>
  <c r="L166" i="1"/>
  <c r="M166" i="1" s="1"/>
  <c r="H129" i="4"/>
  <c r="E129" i="4"/>
  <c r="F128" i="4"/>
  <c r="C119" i="5"/>
  <c r="D130" i="4"/>
  <c r="B171" i="1"/>
  <c r="F129" i="4" l="1"/>
  <c r="C168" i="1"/>
  <c r="E130" i="4"/>
  <c r="H130" i="4"/>
  <c r="C120" i="5"/>
  <c r="D131" i="4"/>
  <c r="B172" i="1"/>
  <c r="G168" i="1" l="1"/>
  <c r="E168" i="1"/>
  <c r="L167" i="1"/>
  <c r="M167" i="1" s="1"/>
  <c r="F130" i="4"/>
  <c r="C169" i="1"/>
  <c r="C121" i="5"/>
  <c r="D132" i="4"/>
  <c r="C170" i="1" s="1"/>
  <c r="E131" i="4"/>
  <c r="H131" i="4"/>
  <c r="B173" i="1"/>
  <c r="E169" i="1" l="1"/>
  <c r="G169" i="1"/>
  <c r="E170" i="1"/>
  <c r="G170" i="1"/>
  <c r="L169" i="1"/>
  <c r="M169" i="1" s="1"/>
  <c r="L168" i="1"/>
  <c r="M168" i="1" s="1"/>
  <c r="H132" i="4"/>
  <c r="E132" i="4"/>
  <c r="F131" i="4"/>
  <c r="C122" i="5"/>
  <c r="D133" i="4"/>
  <c r="B174" i="1"/>
  <c r="F132" i="4" l="1"/>
  <c r="C171" i="1"/>
  <c r="H133" i="4"/>
  <c r="E133" i="4"/>
  <c r="D134" i="4"/>
  <c r="C123" i="5"/>
  <c r="B175" i="1"/>
  <c r="G171" i="1" l="1"/>
  <c r="E171" i="1"/>
  <c r="L170" i="1"/>
  <c r="M170" i="1" s="1"/>
  <c r="F133" i="4"/>
  <c r="C172" i="1"/>
  <c r="H134" i="4"/>
  <c r="E134" i="4"/>
  <c r="C124" i="5"/>
  <c r="D135" i="4"/>
  <c r="C173" i="1" s="1"/>
  <c r="B176" i="1"/>
  <c r="G172" i="1" l="1"/>
  <c r="E172" i="1"/>
  <c r="E173" i="1"/>
  <c r="G173" i="1"/>
  <c r="L172" i="1"/>
  <c r="M172" i="1" s="1"/>
  <c r="L171" i="1"/>
  <c r="M171" i="1" s="1"/>
  <c r="D136" i="4"/>
  <c r="C174" i="1" s="1"/>
  <c r="C125" i="5"/>
  <c r="E135" i="4"/>
  <c r="H135" i="4"/>
  <c r="F134" i="4"/>
  <c r="B177" i="1"/>
  <c r="G174" i="1" l="1"/>
  <c r="E174" i="1"/>
  <c r="F135" i="4"/>
  <c r="L173" i="1"/>
  <c r="M173" i="1" s="1"/>
  <c r="D137" i="4"/>
  <c r="C126" i="5"/>
  <c r="E136" i="4"/>
  <c r="H136" i="4"/>
  <c r="B178" i="1"/>
  <c r="F136" i="4" l="1"/>
  <c r="C175" i="1"/>
  <c r="C127" i="5"/>
  <c r="D138" i="4"/>
  <c r="H137" i="4"/>
  <c r="E137" i="4"/>
  <c r="B179" i="1"/>
  <c r="G175" i="1" l="1"/>
  <c r="E175" i="1"/>
  <c r="F137" i="4"/>
  <c r="C176" i="1"/>
  <c r="L174" i="1"/>
  <c r="E138" i="4"/>
  <c r="H138" i="4"/>
  <c r="D139" i="4"/>
  <c r="C177" i="1" s="1"/>
  <c r="C128" i="5"/>
  <c r="B180" i="1"/>
  <c r="L175" i="1" l="1"/>
  <c r="M175" i="1" s="1"/>
  <c r="G176" i="1"/>
  <c r="E176" i="1"/>
  <c r="E177" i="1"/>
  <c r="G177" i="1"/>
  <c r="M174" i="1"/>
  <c r="L176" i="1"/>
  <c r="M176" i="1" s="1"/>
  <c r="E139" i="4"/>
  <c r="H139" i="4"/>
  <c r="C129" i="5"/>
  <c r="D140" i="4"/>
  <c r="C178" i="1" s="1"/>
  <c r="F138" i="4"/>
  <c r="B181" i="1"/>
  <c r="G178" i="1" l="1"/>
  <c r="E178" i="1"/>
  <c r="L177" i="1"/>
  <c r="C130" i="5"/>
  <c r="D141" i="4"/>
  <c r="H140" i="4"/>
  <c r="E140" i="4"/>
  <c r="F139" i="4"/>
  <c r="B182" i="1"/>
  <c r="M177" i="1" l="1"/>
  <c r="F140" i="4"/>
  <c r="C179" i="1"/>
  <c r="H141" i="4"/>
  <c r="E141" i="4"/>
  <c r="D142" i="4"/>
  <c r="C180" i="1" s="1"/>
  <c r="C131" i="5"/>
  <c r="B183" i="1"/>
  <c r="G180" i="1" l="1"/>
  <c r="E180" i="1"/>
  <c r="E179" i="1"/>
  <c r="G179" i="1"/>
  <c r="L179" i="1"/>
  <c r="M179" i="1" s="1"/>
  <c r="L178" i="1"/>
  <c r="E142" i="4"/>
  <c r="H142" i="4"/>
  <c r="D143" i="4"/>
  <c r="C181" i="1" s="1"/>
  <c r="C132" i="5"/>
  <c r="F141" i="4"/>
  <c r="B184" i="1"/>
  <c r="E181" i="1" l="1"/>
  <c r="G181" i="1"/>
  <c r="M178" i="1"/>
  <c r="L180" i="1"/>
  <c r="M180" i="1" s="1"/>
  <c r="E143" i="4"/>
  <c r="H143" i="4"/>
  <c r="F142" i="4"/>
  <c r="C133" i="5"/>
  <c r="D144" i="4"/>
  <c r="B185" i="1"/>
  <c r="F143" i="4" l="1"/>
  <c r="C182" i="1"/>
  <c r="H144" i="4"/>
  <c r="E144" i="4"/>
  <c r="C134" i="5"/>
  <c r="D145" i="4"/>
  <c r="B186" i="1"/>
  <c r="E182" i="1" l="1"/>
  <c r="G182" i="1"/>
  <c r="F144" i="4"/>
  <c r="C183" i="1"/>
  <c r="L181" i="1"/>
  <c r="C135" i="5"/>
  <c r="D146" i="4"/>
  <c r="E145" i="4"/>
  <c r="H145" i="4"/>
  <c r="B187" i="1"/>
  <c r="L182" i="1" l="1"/>
  <c r="M182" i="1" s="1"/>
  <c r="E183" i="1"/>
  <c r="G183" i="1"/>
  <c r="F145" i="4"/>
  <c r="C184" i="1"/>
  <c r="M181" i="1"/>
  <c r="E146" i="4"/>
  <c r="H146" i="4"/>
  <c r="C136" i="5"/>
  <c r="D147" i="4"/>
  <c r="C185" i="1" s="1"/>
  <c r="B188" i="1"/>
  <c r="E185" i="1" l="1"/>
  <c r="G185" i="1"/>
  <c r="E184" i="1"/>
  <c r="G184" i="1"/>
  <c r="L184" i="1"/>
  <c r="M184" i="1" s="1"/>
  <c r="L183" i="1"/>
  <c r="C137" i="5"/>
  <c r="D148" i="4"/>
  <c r="C186" i="1" s="1"/>
  <c r="E147" i="4"/>
  <c r="H147" i="4"/>
  <c r="F146" i="4"/>
  <c r="B189" i="1"/>
  <c r="E186" i="1" l="1"/>
  <c r="G186" i="1"/>
  <c r="M183" i="1"/>
  <c r="L185" i="1"/>
  <c r="M185" i="1" s="1"/>
  <c r="E148" i="4"/>
  <c r="H148" i="4"/>
  <c r="F147" i="4"/>
  <c r="D149" i="4"/>
  <c r="C187" i="1" s="1"/>
  <c r="C138" i="5"/>
  <c r="B190" i="1"/>
  <c r="E187" i="1" l="1"/>
  <c r="G187" i="1"/>
  <c r="L186" i="1"/>
  <c r="M186" i="1" s="1"/>
  <c r="C139" i="5"/>
  <c r="D150" i="4"/>
  <c r="C188" i="1" s="1"/>
  <c r="E149" i="4"/>
  <c r="H149" i="4"/>
  <c r="F148" i="4"/>
  <c r="B191" i="1"/>
  <c r="E188" i="1" l="1"/>
  <c r="G188" i="1"/>
  <c r="L187" i="1"/>
  <c r="M187" i="1" s="1"/>
  <c r="H150" i="4"/>
  <c r="E150" i="4"/>
  <c r="F149" i="4"/>
  <c r="C140" i="5"/>
  <c r="D151" i="4"/>
  <c r="B192" i="1"/>
  <c r="F150" i="4" l="1"/>
  <c r="C189" i="1"/>
  <c r="E151" i="4"/>
  <c r="H151" i="4"/>
  <c r="C141" i="5"/>
  <c r="D152" i="4"/>
  <c r="B193" i="1"/>
  <c r="E189" i="1" l="1"/>
  <c r="G189" i="1"/>
  <c r="F151" i="4"/>
  <c r="C190" i="1"/>
  <c r="L188" i="1"/>
  <c r="M188" i="1" s="1"/>
  <c r="D153" i="4"/>
  <c r="C142" i="5"/>
  <c r="H152" i="4"/>
  <c r="E152" i="4"/>
  <c r="B194" i="1"/>
  <c r="L189" i="1" l="1"/>
  <c r="M189" i="1" s="1"/>
  <c r="E190" i="1"/>
  <c r="G190" i="1"/>
  <c r="F152" i="4"/>
  <c r="C191" i="1"/>
  <c r="C143" i="5"/>
  <c r="D154" i="4"/>
  <c r="C192" i="1" s="1"/>
  <c r="E153" i="4"/>
  <c r="H153" i="4"/>
  <c r="B195" i="1"/>
  <c r="L190" i="1" l="1"/>
  <c r="M190" i="1" s="1"/>
  <c r="E191" i="1"/>
  <c r="G191" i="1"/>
  <c r="G192" i="1"/>
  <c r="E192" i="1"/>
  <c r="L191" i="1"/>
  <c r="M191" i="1" s="1"/>
  <c r="E154" i="4"/>
  <c r="H154" i="4"/>
  <c r="F153" i="4"/>
  <c r="C144" i="5"/>
  <c r="D155" i="4"/>
  <c r="B196" i="1"/>
  <c r="F154" i="4" l="1"/>
  <c r="C193" i="1"/>
  <c r="E155" i="4"/>
  <c r="H155" i="4"/>
  <c r="C145" i="5"/>
  <c r="D156" i="4"/>
  <c r="B197" i="1"/>
  <c r="E193" i="1" l="1"/>
  <c r="G193" i="1"/>
  <c r="L192" i="1"/>
  <c r="M192" i="1" s="1"/>
  <c r="F155" i="4"/>
  <c r="C194" i="1"/>
  <c r="C146" i="5"/>
  <c r="D157" i="4"/>
  <c r="C195" i="1" s="1"/>
  <c r="H156" i="4"/>
  <c r="E156" i="4"/>
  <c r="B198" i="1"/>
  <c r="G194" i="1" l="1"/>
  <c r="E194" i="1"/>
  <c r="E195" i="1"/>
  <c r="G195" i="1"/>
  <c r="L194" i="1"/>
  <c r="M194" i="1" s="1"/>
  <c r="L193" i="1"/>
  <c r="M193" i="1" s="1"/>
  <c r="H157" i="4"/>
  <c r="E157" i="4"/>
  <c r="F156" i="4"/>
  <c r="D158" i="4"/>
  <c r="C147" i="5"/>
  <c r="B199" i="1"/>
  <c r="F157" i="4" l="1"/>
  <c r="C196" i="1"/>
  <c r="D159" i="4"/>
  <c r="C148" i="5"/>
  <c r="H158" i="4"/>
  <c r="E158" i="4"/>
  <c r="B200" i="1"/>
  <c r="E196" i="1" l="1"/>
  <c r="G196" i="1"/>
  <c r="L195" i="1"/>
  <c r="M195" i="1" s="1"/>
  <c r="F158" i="4"/>
  <c r="C197" i="1"/>
  <c r="C149" i="5"/>
  <c r="D160" i="4"/>
  <c r="C198" i="1" s="1"/>
  <c r="E159" i="4"/>
  <c r="H159" i="4"/>
  <c r="B201" i="1"/>
  <c r="G197" i="1" l="1"/>
  <c r="E197" i="1"/>
  <c r="E198" i="1"/>
  <c r="G198" i="1"/>
  <c r="L197" i="1"/>
  <c r="M197" i="1" s="1"/>
  <c r="L196" i="1"/>
  <c r="M196" i="1" s="1"/>
  <c r="H160" i="4"/>
  <c r="E160" i="4"/>
  <c r="F159" i="4"/>
  <c r="C150" i="5"/>
  <c r="D161" i="4"/>
  <c r="C199" i="1" s="1"/>
  <c r="B202" i="1"/>
  <c r="G199" i="1" l="1"/>
  <c r="E199" i="1"/>
  <c r="L198" i="1"/>
  <c r="M198" i="1" s="1"/>
  <c r="E161" i="4"/>
  <c r="H161" i="4"/>
  <c r="F160" i="4"/>
  <c r="D162" i="4"/>
  <c r="C151" i="5"/>
  <c r="B203" i="1"/>
  <c r="F161" i="4" l="1"/>
  <c r="C200" i="1"/>
  <c r="C152" i="5"/>
  <c r="D163" i="4"/>
  <c r="E162" i="4"/>
  <c r="H162" i="4"/>
  <c r="B204" i="1"/>
  <c r="E200" i="1" l="1"/>
  <c r="G200" i="1"/>
  <c r="F162" i="4"/>
  <c r="C201" i="1"/>
  <c r="L199" i="1"/>
  <c r="M199" i="1" s="1"/>
  <c r="E163" i="4"/>
  <c r="H163" i="4"/>
  <c r="D164" i="4"/>
  <c r="C202" i="1" s="1"/>
  <c r="C153" i="5"/>
  <c r="B205" i="1"/>
  <c r="L200" i="1" l="1"/>
  <c r="M200" i="1" s="1"/>
  <c r="G201" i="1"/>
  <c r="E201" i="1"/>
  <c r="E202" i="1"/>
  <c r="G202" i="1"/>
  <c r="L201" i="1"/>
  <c r="M201" i="1" s="1"/>
  <c r="E164" i="4"/>
  <c r="H164" i="4"/>
  <c r="C154" i="5"/>
  <c r="D165" i="4"/>
  <c r="F163" i="4"/>
  <c r="B206" i="1"/>
  <c r="F164" i="4" l="1"/>
  <c r="C203" i="1"/>
  <c r="D166" i="4"/>
  <c r="C155" i="5"/>
  <c r="E165" i="4"/>
  <c r="H165" i="4"/>
  <c r="B207" i="1"/>
  <c r="E203" i="1" l="1"/>
  <c r="G203" i="1"/>
  <c r="F165" i="4"/>
  <c r="C204" i="1"/>
  <c r="L202" i="1"/>
  <c r="M202" i="1" s="1"/>
  <c r="C156" i="5"/>
  <c r="D167" i="4"/>
  <c r="H166" i="4"/>
  <c r="E166" i="4"/>
  <c r="B208" i="1"/>
  <c r="L203" i="1" l="1"/>
  <c r="M203" i="1" s="1"/>
  <c r="E204" i="1"/>
  <c r="G204" i="1"/>
  <c r="F166" i="4"/>
  <c r="C205" i="1"/>
  <c r="E167" i="4"/>
  <c r="H167" i="4"/>
  <c r="C157" i="5"/>
  <c r="D168" i="4"/>
  <c r="B209" i="1"/>
  <c r="L204" i="1" l="1"/>
  <c r="M204" i="1" s="1"/>
  <c r="E205" i="1"/>
  <c r="G205" i="1"/>
  <c r="F167" i="4"/>
  <c r="C206" i="1"/>
  <c r="D169" i="4"/>
  <c r="C158" i="5"/>
  <c r="E168" i="4"/>
  <c r="H168" i="4"/>
  <c r="B210" i="1"/>
  <c r="G206" i="1" l="1"/>
  <c r="E206" i="1"/>
  <c r="F168" i="4"/>
  <c r="C207" i="1"/>
  <c r="L205" i="1"/>
  <c r="M205" i="1" s="1"/>
  <c r="C159" i="5"/>
  <c r="D170" i="4"/>
  <c r="C208" i="1" s="1"/>
  <c r="H169" i="4"/>
  <c r="E169" i="4"/>
  <c r="B211" i="1"/>
  <c r="L206" i="1" l="1"/>
  <c r="M206" i="1" s="1"/>
  <c r="E207" i="1"/>
  <c r="G207" i="1"/>
  <c r="E208" i="1"/>
  <c r="G208" i="1"/>
  <c r="L207" i="1"/>
  <c r="M207" i="1" s="1"/>
  <c r="E170" i="4"/>
  <c r="H170" i="4"/>
  <c r="F169" i="4"/>
  <c r="C160" i="5"/>
  <c r="D171" i="4"/>
  <c r="B212" i="1"/>
  <c r="F170" i="4" l="1"/>
  <c r="C209" i="1"/>
  <c r="E171" i="4"/>
  <c r="H171" i="4"/>
  <c r="C161" i="5"/>
  <c r="D172" i="4"/>
  <c r="B213" i="1"/>
  <c r="E209" i="1" l="1"/>
  <c r="G209" i="1"/>
  <c r="L208" i="1"/>
  <c r="M208" i="1" s="1"/>
  <c r="F171" i="4"/>
  <c r="C210" i="1"/>
  <c r="D173" i="4"/>
  <c r="C162" i="5"/>
  <c r="H172" i="4"/>
  <c r="E172" i="4"/>
  <c r="B214" i="1"/>
  <c r="E210" i="1" l="1"/>
  <c r="G210" i="1"/>
  <c r="F172" i="4"/>
  <c r="C211" i="1"/>
  <c r="L209" i="1"/>
  <c r="M209" i="1" s="1"/>
  <c r="C163" i="5"/>
  <c r="D174" i="4"/>
  <c r="C212" i="1" s="1"/>
  <c r="H173" i="4"/>
  <c r="E173" i="4"/>
  <c r="B215" i="1"/>
  <c r="L210" i="1" l="1"/>
  <c r="M210" i="1" s="1"/>
  <c r="E211" i="1"/>
  <c r="G211" i="1"/>
  <c r="E212" i="1"/>
  <c r="G212" i="1"/>
  <c r="L211" i="1"/>
  <c r="M211" i="1" s="1"/>
  <c r="E174" i="4"/>
  <c r="H174" i="4"/>
  <c r="F173" i="4"/>
  <c r="C164" i="5"/>
  <c r="D175" i="4"/>
  <c r="B216" i="1"/>
  <c r="F174" i="4" l="1"/>
  <c r="C213" i="1"/>
  <c r="H175" i="4"/>
  <c r="E175" i="4"/>
  <c r="C165" i="5"/>
  <c r="D176" i="4"/>
  <c r="B217" i="1"/>
  <c r="G213" i="1" l="1"/>
  <c r="E213" i="1"/>
  <c r="F175" i="4"/>
  <c r="C214" i="1"/>
  <c r="L212" i="1"/>
  <c r="M212" i="1" s="1"/>
  <c r="C166" i="5"/>
  <c r="D177" i="4"/>
  <c r="E176" i="4"/>
  <c r="H176" i="4"/>
  <c r="B218" i="1"/>
  <c r="L213" i="1" l="1"/>
  <c r="M213" i="1" s="1"/>
  <c r="E214" i="1"/>
  <c r="G214" i="1"/>
  <c r="F176" i="4"/>
  <c r="C215" i="1"/>
  <c r="E177" i="4"/>
  <c r="H177" i="4"/>
  <c r="D178" i="4"/>
  <c r="C216" i="1" s="1"/>
  <c r="C167" i="5"/>
  <c r="B219" i="1"/>
  <c r="L214" i="1" l="1"/>
  <c r="M214" i="1" s="1"/>
  <c r="G215" i="1"/>
  <c r="E215" i="1"/>
  <c r="E216" i="1"/>
  <c r="G216" i="1"/>
  <c r="L215" i="1"/>
  <c r="M215" i="1" s="1"/>
  <c r="E178" i="4"/>
  <c r="H178" i="4"/>
  <c r="C168" i="5"/>
  <c r="D179" i="4"/>
  <c r="F177" i="4"/>
  <c r="B220" i="1"/>
  <c r="F178" i="4" l="1"/>
  <c r="C217" i="1"/>
  <c r="C169" i="5"/>
  <c r="D180" i="4"/>
  <c r="C218" i="1" s="1"/>
  <c r="E179" i="4"/>
  <c r="H179" i="4"/>
  <c r="B221" i="1"/>
  <c r="G217" i="1" l="1"/>
  <c r="E217" i="1"/>
  <c r="E218" i="1"/>
  <c r="G218" i="1"/>
  <c r="L217" i="1"/>
  <c r="M217" i="1" s="1"/>
  <c r="L216" i="1"/>
  <c r="M216" i="1" s="1"/>
  <c r="H180" i="4"/>
  <c r="E180" i="4"/>
  <c r="F179" i="4"/>
  <c r="D181" i="4"/>
  <c r="C170" i="5"/>
  <c r="B222" i="1"/>
  <c r="F180" i="4" l="1"/>
  <c r="C219" i="1"/>
  <c r="C171" i="5"/>
  <c r="D182" i="4"/>
  <c r="H181" i="4"/>
  <c r="E181" i="4"/>
  <c r="B223" i="1"/>
  <c r="E219" i="1" l="1"/>
  <c r="G219" i="1"/>
  <c r="L218" i="1"/>
  <c r="M218" i="1" s="1"/>
  <c r="F181" i="4"/>
  <c r="C220" i="1"/>
  <c r="H182" i="4"/>
  <c r="E182" i="4"/>
  <c r="D183" i="4"/>
  <c r="C221" i="1" s="1"/>
  <c r="C172" i="5"/>
  <c r="B224" i="1"/>
  <c r="G220" i="1" l="1"/>
  <c r="E220" i="1"/>
  <c r="E221" i="1"/>
  <c r="G221" i="1"/>
  <c r="L220" i="1"/>
  <c r="M220" i="1" s="1"/>
  <c r="L219" i="1"/>
  <c r="M219" i="1" s="1"/>
  <c r="E183" i="4"/>
  <c r="H183" i="4"/>
  <c r="F182" i="4"/>
  <c r="C173" i="5"/>
  <c r="D184" i="4"/>
  <c r="B225" i="1"/>
  <c r="F183" i="4" l="1"/>
  <c r="C222" i="1"/>
  <c r="H184" i="4"/>
  <c r="E184" i="4"/>
  <c r="C174" i="5"/>
  <c r="D185" i="4"/>
  <c r="B226" i="1"/>
  <c r="E222" i="1" l="1"/>
  <c r="G222" i="1"/>
  <c r="L221" i="1"/>
  <c r="M221" i="1" s="1"/>
  <c r="F184" i="4"/>
  <c r="C223" i="1"/>
  <c r="D186" i="4"/>
  <c r="C224" i="1" s="1"/>
  <c r="C175" i="5"/>
  <c r="H185" i="4"/>
  <c r="E185" i="4"/>
  <c r="B227" i="1"/>
  <c r="E223" i="1" l="1"/>
  <c r="G223" i="1"/>
  <c r="E224" i="1"/>
  <c r="G224" i="1"/>
  <c r="F185" i="4"/>
  <c r="L223" i="1"/>
  <c r="M223" i="1" s="1"/>
  <c r="L222" i="1"/>
  <c r="M222" i="1" s="1"/>
  <c r="C176" i="5"/>
  <c r="D187" i="4"/>
  <c r="C225" i="1" s="1"/>
  <c r="E186" i="4"/>
  <c r="H186" i="4"/>
  <c r="B228" i="1"/>
  <c r="E225" i="1" l="1"/>
  <c r="G225" i="1"/>
  <c r="L224" i="1"/>
  <c r="M224" i="1" s="1"/>
  <c r="E187" i="4"/>
  <c r="H187" i="4"/>
  <c r="F186" i="4"/>
  <c r="D188" i="4"/>
  <c r="C226" i="1" s="1"/>
  <c r="C177" i="5"/>
  <c r="B229" i="1"/>
  <c r="E226" i="1" l="1"/>
  <c r="G226" i="1"/>
  <c r="L225" i="1"/>
  <c r="M225" i="1" s="1"/>
  <c r="D189" i="4"/>
  <c r="C227" i="1" s="1"/>
  <c r="C178" i="5"/>
  <c r="E188" i="4"/>
  <c r="H188" i="4"/>
  <c r="F187" i="4"/>
  <c r="B230" i="1"/>
  <c r="E227" i="1" l="1"/>
  <c r="G227" i="1"/>
  <c r="F188" i="4"/>
  <c r="L226" i="1"/>
  <c r="M226" i="1" s="1"/>
  <c r="C179" i="5"/>
  <c r="D190" i="4"/>
  <c r="H189" i="4"/>
  <c r="E189" i="4"/>
  <c r="B231" i="1"/>
  <c r="F189" i="4" l="1"/>
  <c r="C228" i="1"/>
  <c r="H190" i="4"/>
  <c r="E190" i="4"/>
  <c r="C180" i="5"/>
  <c r="D191" i="4"/>
  <c r="B232" i="1"/>
  <c r="G228" i="1" l="1"/>
  <c r="E228" i="1"/>
  <c r="F190" i="4"/>
  <c r="C229" i="1"/>
  <c r="L227" i="1"/>
  <c r="M227" i="1" s="1"/>
  <c r="C181" i="5"/>
  <c r="D192" i="4"/>
  <c r="H191" i="4"/>
  <c r="E191" i="4"/>
  <c r="B233" i="1"/>
  <c r="L228" i="1" l="1"/>
  <c r="M228" i="1" s="1"/>
  <c r="E229" i="1"/>
  <c r="G229" i="1"/>
  <c r="F191" i="4"/>
  <c r="C230" i="1"/>
  <c r="H192" i="4"/>
  <c r="E192" i="4"/>
  <c r="C182" i="5"/>
  <c r="D193" i="4"/>
  <c r="B234" i="1"/>
  <c r="L229" i="1" l="1"/>
  <c r="M229" i="1" s="1"/>
  <c r="E230" i="1"/>
  <c r="G230" i="1"/>
  <c r="F192" i="4"/>
  <c r="C231" i="1"/>
  <c r="D194" i="4"/>
  <c r="C232" i="1" s="1"/>
  <c r="C183" i="5"/>
  <c r="H193" i="4"/>
  <c r="E193" i="4"/>
  <c r="B235" i="1"/>
  <c r="G232" i="1" l="1"/>
  <c r="E232" i="1"/>
  <c r="E231" i="1"/>
  <c r="G231" i="1"/>
  <c r="F193" i="4"/>
  <c r="L231" i="1"/>
  <c r="M231" i="1" s="1"/>
  <c r="L230" i="1"/>
  <c r="M230" i="1" s="1"/>
  <c r="C184" i="5"/>
  <c r="D195" i="4"/>
  <c r="H194" i="4"/>
  <c r="E194" i="4"/>
  <c r="B236" i="1"/>
  <c r="F194" i="4" l="1"/>
  <c r="C233" i="1"/>
  <c r="E195" i="4"/>
  <c r="H195" i="4"/>
  <c r="D196" i="4"/>
  <c r="C234" i="1" s="1"/>
  <c r="C185" i="5"/>
  <c r="B237" i="1"/>
  <c r="E234" i="1" l="1"/>
  <c r="G234" i="1"/>
  <c r="E233" i="1"/>
  <c r="G233" i="1"/>
  <c r="L233" i="1"/>
  <c r="M233" i="1" s="1"/>
  <c r="L232" i="1"/>
  <c r="M232" i="1" s="1"/>
  <c r="E196" i="4"/>
  <c r="H196" i="4"/>
  <c r="F195" i="4"/>
  <c r="C186" i="5"/>
  <c r="D197" i="4"/>
  <c r="C235" i="1" s="1"/>
  <c r="B238" i="1"/>
  <c r="E235" i="1" l="1"/>
  <c r="G235" i="1"/>
  <c r="L234" i="1"/>
  <c r="M234" i="1" s="1"/>
  <c r="H197" i="4"/>
  <c r="E197" i="4"/>
  <c r="F196" i="4"/>
  <c r="C187" i="5"/>
  <c r="D198" i="4"/>
  <c r="B239" i="1"/>
  <c r="F197" i="4" l="1"/>
  <c r="C236" i="1"/>
  <c r="H198" i="4"/>
  <c r="E198" i="4"/>
  <c r="D199" i="4"/>
  <c r="C188" i="5"/>
  <c r="B240" i="1"/>
  <c r="G236" i="1" l="1"/>
  <c r="E236" i="1"/>
  <c r="L235" i="1"/>
  <c r="M235" i="1" s="1"/>
  <c r="F198" i="4"/>
  <c r="C237" i="1"/>
  <c r="E199" i="4"/>
  <c r="H199" i="4"/>
  <c r="D200" i="4"/>
  <c r="C238" i="1" s="1"/>
  <c r="C189" i="5"/>
  <c r="B241" i="1"/>
  <c r="E237" i="1" l="1"/>
  <c r="G237" i="1"/>
  <c r="E238" i="1"/>
  <c r="G238" i="1"/>
  <c r="L237" i="1"/>
  <c r="M237" i="1" s="1"/>
  <c r="L236" i="1"/>
  <c r="M236" i="1" s="1"/>
  <c r="E200" i="4"/>
  <c r="H200" i="4"/>
  <c r="F199" i="4"/>
  <c r="C190" i="5"/>
  <c r="D201" i="4"/>
  <c r="B242" i="1"/>
  <c r="F200" i="4" l="1"/>
  <c r="C239" i="1"/>
  <c r="E201" i="4"/>
  <c r="H201" i="4"/>
  <c r="C191" i="5"/>
  <c r="D202" i="4"/>
  <c r="B243" i="1"/>
  <c r="E239" i="1" l="1"/>
  <c r="G239" i="1"/>
  <c r="L238" i="1"/>
  <c r="M238" i="1" s="1"/>
  <c r="F201" i="4"/>
  <c r="C240" i="1"/>
  <c r="D203" i="4"/>
  <c r="C192" i="5"/>
  <c r="H202" i="4"/>
  <c r="E202" i="4"/>
  <c r="B244" i="1"/>
  <c r="G240" i="1" l="1"/>
  <c r="E240" i="1"/>
  <c r="F202" i="4"/>
  <c r="C241" i="1"/>
  <c r="L239" i="1"/>
  <c r="M239" i="1" s="1"/>
  <c r="D204" i="4"/>
  <c r="C193" i="5"/>
  <c r="H203" i="4"/>
  <c r="E203" i="4"/>
  <c r="B245" i="1"/>
  <c r="L240" i="1" l="1"/>
  <c r="M240" i="1" s="1"/>
  <c r="E241" i="1"/>
  <c r="G241" i="1"/>
  <c r="F203" i="4"/>
  <c r="C242" i="1"/>
  <c r="C194" i="5"/>
  <c r="D205" i="4"/>
  <c r="C243" i="1" s="1"/>
  <c r="H204" i="4"/>
  <c r="E204" i="4"/>
  <c r="B246" i="1"/>
  <c r="L241" i="1" l="1"/>
  <c r="M241" i="1" s="1"/>
  <c r="E242" i="1"/>
  <c r="G242" i="1"/>
  <c r="E243" i="1"/>
  <c r="G243" i="1"/>
  <c r="L242" i="1"/>
  <c r="M242" i="1" s="1"/>
  <c r="H205" i="4"/>
  <c r="E205" i="4"/>
  <c r="F204" i="4"/>
  <c r="D206" i="4"/>
  <c r="C195" i="5"/>
  <c r="B247" i="1"/>
  <c r="F205" i="4" l="1"/>
  <c r="C244" i="1"/>
  <c r="D207" i="4"/>
  <c r="C196" i="5"/>
  <c r="H206" i="4"/>
  <c r="E206" i="4"/>
  <c r="B248" i="1"/>
  <c r="E244" i="1" l="1"/>
  <c r="G244" i="1"/>
  <c r="F206" i="4"/>
  <c r="C245" i="1"/>
  <c r="L243" i="1"/>
  <c r="M243" i="1" s="1"/>
  <c r="C197" i="5"/>
  <c r="D208" i="4"/>
  <c r="C246" i="1" s="1"/>
  <c r="H207" i="4"/>
  <c r="E207" i="4"/>
  <c r="B249" i="1"/>
  <c r="L244" i="1" l="1"/>
  <c r="M244" i="1" s="1"/>
  <c r="E245" i="1"/>
  <c r="G245" i="1"/>
  <c r="E246" i="1"/>
  <c r="G246" i="1"/>
  <c r="L245" i="1"/>
  <c r="M245" i="1" s="1"/>
  <c r="E208" i="4"/>
  <c r="H208" i="4"/>
  <c r="F207" i="4"/>
  <c r="C198" i="5"/>
  <c r="D209" i="4"/>
  <c r="B250" i="1"/>
  <c r="F208" i="4" l="1"/>
  <c r="C247" i="1"/>
  <c r="E209" i="4"/>
  <c r="H209" i="4"/>
  <c r="D210" i="4"/>
  <c r="C248" i="1" s="1"/>
  <c r="C199" i="5"/>
  <c r="B251" i="1"/>
  <c r="G248" i="1" l="1"/>
  <c r="E248" i="1"/>
  <c r="E247" i="1"/>
  <c r="G247" i="1"/>
  <c r="L247" i="1"/>
  <c r="M247" i="1" s="1"/>
  <c r="L246" i="1"/>
  <c r="M246" i="1" s="1"/>
  <c r="H210" i="4"/>
  <c r="E210" i="4"/>
  <c r="D211" i="4"/>
  <c r="C249" i="1" s="1"/>
  <c r="C200" i="5"/>
  <c r="F209" i="4"/>
  <c r="B252" i="1"/>
  <c r="E249" i="1" l="1"/>
  <c r="G249" i="1"/>
  <c r="L248" i="1"/>
  <c r="M248" i="1" s="1"/>
  <c r="E211" i="4"/>
  <c r="H211" i="4"/>
  <c r="F210" i="4"/>
  <c r="D212" i="4"/>
  <c r="C201" i="5"/>
  <c r="B253" i="1"/>
  <c r="F211" i="4" l="1"/>
  <c r="C250" i="1"/>
  <c r="D213" i="4"/>
  <c r="C202" i="5"/>
  <c r="E212" i="4"/>
  <c r="H212" i="4"/>
  <c r="B254" i="1"/>
  <c r="E250" i="1" l="1"/>
  <c r="G250" i="1"/>
  <c r="F212" i="4"/>
  <c r="C251" i="1"/>
  <c r="L249" i="1"/>
  <c r="M249" i="1" s="1"/>
  <c r="C203" i="5"/>
  <c r="D214" i="4"/>
  <c r="C252" i="1" s="1"/>
  <c r="H213" i="4"/>
  <c r="E213" i="4"/>
  <c r="B255" i="1"/>
  <c r="L250" i="1" l="1"/>
  <c r="M250" i="1" s="1"/>
  <c r="G251" i="1"/>
  <c r="E251" i="1"/>
  <c r="E252" i="1"/>
  <c r="G252" i="1"/>
  <c r="L251" i="1"/>
  <c r="M251" i="1" s="1"/>
  <c r="E214" i="4"/>
  <c r="H214" i="4"/>
  <c r="F213" i="4"/>
  <c r="D215" i="4"/>
  <c r="C204" i="5"/>
  <c r="B256" i="1"/>
  <c r="F214" i="4" l="1"/>
  <c r="C253" i="1"/>
  <c r="C205" i="5"/>
  <c r="D216" i="4"/>
  <c r="E215" i="4"/>
  <c r="H215" i="4"/>
  <c r="B257" i="1"/>
  <c r="E253" i="1" l="1"/>
  <c r="G253" i="1"/>
  <c r="F215" i="4"/>
  <c r="C254" i="1"/>
  <c r="L252" i="1"/>
  <c r="M252" i="1" s="1"/>
  <c r="E216" i="4"/>
  <c r="H216" i="4"/>
  <c r="C206" i="5"/>
  <c r="D217" i="4"/>
  <c r="B258" i="1"/>
  <c r="L253" i="1" l="1"/>
  <c r="M253" i="1" s="1"/>
  <c r="E254" i="1"/>
  <c r="G254" i="1"/>
  <c r="F216" i="4"/>
  <c r="C255" i="1"/>
  <c r="C207" i="5"/>
  <c r="D218" i="4"/>
  <c r="E217" i="4"/>
  <c r="H217" i="4"/>
  <c r="B259" i="1"/>
  <c r="L254" i="1" l="1"/>
  <c r="M254" i="1" s="1"/>
  <c r="E255" i="1"/>
  <c r="G255" i="1"/>
  <c r="F217" i="4"/>
  <c r="C256" i="1"/>
  <c r="H218" i="4"/>
  <c r="E218" i="4"/>
  <c r="C208" i="5"/>
  <c r="D219" i="4"/>
  <c r="B260" i="1"/>
  <c r="L255" i="1" l="1"/>
  <c r="M255" i="1" s="1"/>
  <c r="G256" i="1"/>
  <c r="E256" i="1"/>
  <c r="F218" i="4"/>
  <c r="C257" i="1"/>
  <c r="C209" i="5"/>
  <c r="D220" i="4"/>
  <c r="C258" i="1" s="1"/>
  <c r="E219" i="4"/>
  <c r="H219" i="4"/>
  <c r="B261" i="1"/>
  <c r="E257" i="1" l="1"/>
  <c r="G257" i="1"/>
  <c r="E258" i="1"/>
  <c r="G258" i="1"/>
  <c r="L257" i="1"/>
  <c r="M257" i="1" s="1"/>
  <c r="L256" i="1"/>
  <c r="M256" i="1" s="1"/>
  <c r="E220" i="4"/>
  <c r="H220" i="4"/>
  <c r="F219" i="4"/>
  <c r="D221" i="4"/>
  <c r="C210" i="5"/>
  <c r="B262" i="1"/>
  <c r="F220" i="4" l="1"/>
  <c r="C259" i="1"/>
  <c r="C211" i="5"/>
  <c r="D222" i="4"/>
  <c r="C260" i="1" s="1"/>
  <c r="H221" i="4"/>
  <c r="E221" i="4"/>
  <c r="B263" i="1"/>
  <c r="E260" i="1" l="1"/>
  <c r="G260" i="1"/>
  <c r="G259" i="1"/>
  <c r="E259" i="1"/>
  <c r="L259" i="1"/>
  <c r="M259" i="1" s="1"/>
  <c r="L258" i="1"/>
  <c r="M258" i="1" s="1"/>
  <c r="E222" i="4"/>
  <c r="H222" i="4"/>
  <c r="F221" i="4"/>
  <c r="D223" i="4"/>
  <c r="C212" i="5"/>
  <c r="B264" i="1"/>
  <c r="F222" i="4" l="1"/>
  <c r="C261" i="1"/>
  <c r="D224" i="4"/>
  <c r="C213" i="5"/>
  <c r="H223" i="4"/>
  <c r="E223" i="4"/>
  <c r="B265" i="1"/>
  <c r="E261" i="1" l="1"/>
  <c r="G261" i="1"/>
  <c r="F223" i="4"/>
  <c r="C262" i="1"/>
  <c r="L260" i="1"/>
  <c r="M260" i="1" s="1"/>
  <c r="C214" i="5"/>
  <c r="D225" i="4"/>
  <c r="E224" i="4"/>
  <c r="H224" i="4"/>
  <c r="B266" i="1"/>
  <c r="L261" i="1" l="1"/>
  <c r="M261" i="1" s="1"/>
  <c r="G262" i="1"/>
  <c r="E262" i="1"/>
  <c r="F224" i="4"/>
  <c r="C263" i="1"/>
  <c r="H225" i="4"/>
  <c r="E225" i="4"/>
  <c r="D226" i="4"/>
  <c r="C264" i="1" s="1"/>
  <c r="C215" i="5"/>
  <c r="B267" i="1"/>
  <c r="L262" i="1" l="1"/>
  <c r="M262" i="1" s="1"/>
  <c r="E263" i="1"/>
  <c r="G263" i="1"/>
  <c r="E264" i="1"/>
  <c r="G264" i="1"/>
  <c r="L263" i="1"/>
  <c r="M263" i="1" s="1"/>
  <c r="H226" i="4"/>
  <c r="E226" i="4"/>
  <c r="F225" i="4"/>
  <c r="C216" i="5"/>
  <c r="D227" i="4"/>
  <c r="C265" i="1" s="1"/>
  <c r="B268" i="1"/>
  <c r="E265" i="1" l="1"/>
  <c r="G265" i="1"/>
  <c r="L264" i="1"/>
  <c r="M264" i="1" s="1"/>
  <c r="E227" i="4"/>
  <c r="H227" i="4"/>
  <c r="D228" i="4"/>
  <c r="C266" i="1" s="1"/>
  <c r="C217" i="5"/>
  <c r="F226" i="4"/>
  <c r="B269" i="1"/>
  <c r="E266" i="1" l="1"/>
  <c r="G266" i="1"/>
  <c r="L265" i="1"/>
  <c r="M265" i="1" s="1"/>
  <c r="H228" i="4"/>
  <c r="E228" i="4"/>
  <c r="D229" i="4"/>
  <c r="C267" i="1" s="1"/>
  <c r="C218" i="5"/>
  <c r="F227" i="4"/>
  <c r="B270" i="1"/>
  <c r="E267" i="1" l="1"/>
  <c r="G267" i="1"/>
  <c r="L266" i="1"/>
  <c r="M266" i="1" s="1"/>
  <c r="H229" i="4"/>
  <c r="E229" i="4"/>
  <c r="F228" i="4"/>
  <c r="D230" i="4"/>
  <c r="C219" i="5"/>
  <c r="B271" i="1"/>
  <c r="F229" i="4" l="1"/>
  <c r="C268" i="1"/>
  <c r="C220" i="5"/>
  <c r="D231" i="4"/>
  <c r="H230" i="4"/>
  <c r="E230" i="4"/>
  <c r="B272" i="1"/>
  <c r="E268" i="1" l="1"/>
  <c r="G268" i="1"/>
  <c r="F230" i="4"/>
  <c r="C269" i="1"/>
  <c r="L267" i="1"/>
  <c r="M267" i="1" s="1"/>
  <c r="H231" i="4"/>
  <c r="E231" i="4"/>
  <c r="D232" i="4"/>
  <c r="C270" i="1" s="1"/>
  <c r="C221" i="5"/>
  <c r="B273" i="1"/>
  <c r="E270" i="1" l="1"/>
  <c r="G270" i="1"/>
  <c r="E269" i="1"/>
  <c r="G269" i="1"/>
  <c r="L269" i="1"/>
  <c r="M269" i="1" s="1"/>
  <c r="L268" i="1"/>
  <c r="M268" i="1" s="1"/>
  <c r="H232" i="4"/>
  <c r="E232" i="4"/>
  <c r="F231" i="4"/>
  <c r="C222" i="5"/>
  <c r="D233" i="4"/>
  <c r="C271" i="1" s="1"/>
  <c r="B274" i="1"/>
  <c r="E271" i="1" l="1"/>
  <c r="G271" i="1"/>
  <c r="L270" i="1"/>
  <c r="M270" i="1" s="1"/>
  <c r="H233" i="4"/>
  <c r="E233" i="4"/>
  <c r="F232" i="4"/>
  <c r="C223" i="5"/>
  <c r="D234" i="4"/>
  <c r="C272" i="1" s="1"/>
  <c r="B275" i="1"/>
  <c r="G272" i="1" l="1"/>
  <c r="E272" i="1"/>
  <c r="L271" i="1"/>
  <c r="M271" i="1" s="1"/>
  <c r="H234" i="4"/>
  <c r="E234" i="4"/>
  <c r="D235" i="4"/>
  <c r="C273" i="1" s="1"/>
  <c r="C224" i="5"/>
  <c r="F233" i="4"/>
  <c r="B276" i="1"/>
  <c r="G273" i="1" l="1"/>
  <c r="E273" i="1"/>
  <c r="L272" i="1"/>
  <c r="M272" i="1" s="1"/>
  <c r="H235" i="4"/>
  <c r="E235" i="4"/>
  <c r="F234" i="4"/>
  <c r="C225" i="5"/>
  <c r="D236" i="4"/>
  <c r="B277" i="1"/>
  <c r="F235" i="4" l="1"/>
  <c r="C274" i="1"/>
  <c r="H236" i="4"/>
  <c r="E236" i="4"/>
  <c r="C226" i="5"/>
  <c r="D237" i="4"/>
  <c r="C275" i="1" s="1"/>
  <c r="B278" i="1"/>
  <c r="G274" i="1" l="1"/>
  <c r="E274" i="1"/>
  <c r="E275" i="1"/>
  <c r="G275" i="1"/>
  <c r="L274" i="1"/>
  <c r="M274" i="1" s="1"/>
  <c r="L273" i="1"/>
  <c r="M273" i="1" s="1"/>
  <c r="C227" i="5"/>
  <c r="D238" i="4"/>
  <c r="H237" i="4"/>
  <c r="E237" i="4"/>
  <c r="F236" i="4"/>
  <c r="B279" i="1"/>
  <c r="F237" i="4" l="1"/>
  <c r="C276" i="1"/>
  <c r="E238" i="4"/>
  <c r="H238" i="4"/>
  <c r="D239" i="4"/>
  <c r="C277" i="1" s="1"/>
  <c r="C228" i="5"/>
  <c r="B280" i="1"/>
  <c r="G277" i="1" l="1"/>
  <c r="E277" i="1"/>
  <c r="E276" i="1"/>
  <c r="G276" i="1"/>
  <c r="L276" i="1"/>
  <c r="M276" i="1" s="1"/>
  <c r="L275" i="1"/>
  <c r="M275" i="1" s="1"/>
  <c r="D240" i="4"/>
  <c r="C229" i="5"/>
  <c r="H239" i="4"/>
  <c r="E239" i="4"/>
  <c r="F238" i="4"/>
  <c r="B281" i="1"/>
  <c r="F239" i="4" l="1"/>
  <c r="C278" i="1"/>
  <c r="D241" i="4"/>
  <c r="C230" i="5"/>
  <c r="E240" i="4"/>
  <c r="H240" i="4"/>
  <c r="B282" i="1"/>
  <c r="E278" i="1" l="1"/>
  <c r="G278" i="1"/>
  <c r="F240" i="4"/>
  <c r="C279" i="1"/>
  <c r="L277" i="1"/>
  <c r="M277" i="1" s="1"/>
  <c r="C231" i="5"/>
  <c r="D242" i="4"/>
  <c r="H241" i="4"/>
  <c r="E241" i="4"/>
  <c r="B283" i="1"/>
  <c r="L278" i="1" l="1"/>
  <c r="M278" i="1" s="1"/>
  <c r="G279" i="1"/>
  <c r="E279" i="1"/>
  <c r="F241" i="4"/>
  <c r="C280" i="1"/>
  <c r="E242" i="4"/>
  <c r="H242" i="4"/>
  <c r="D243" i="4"/>
  <c r="C281" i="1" s="1"/>
  <c r="C232" i="5"/>
  <c r="B284" i="1"/>
  <c r="L279" i="1" l="1"/>
  <c r="M279" i="1" s="1"/>
  <c r="E280" i="1"/>
  <c r="G280" i="1"/>
  <c r="E281" i="1"/>
  <c r="G281" i="1"/>
  <c r="L280" i="1"/>
  <c r="M280" i="1" s="1"/>
  <c r="E243" i="4"/>
  <c r="H243" i="4"/>
  <c r="F242" i="4"/>
  <c r="D244" i="4"/>
  <c r="C233" i="5"/>
  <c r="B285" i="1"/>
  <c r="F243" i="4" l="1"/>
  <c r="C282" i="1"/>
  <c r="C234" i="5"/>
  <c r="D245" i="4"/>
  <c r="C283" i="1" s="1"/>
  <c r="H244" i="4"/>
  <c r="E244" i="4"/>
  <c r="B286" i="1"/>
  <c r="G283" i="1" l="1"/>
  <c r="E283" i="1"/>
  <c r="G282" i="1"/>
  <c r="E282" i="1"/>
  <c r="L282" i="1"/>
  <c r="M282" i="1" s="1"/>
  <c r="L281" i="1"/>
  <c r="M281" i="1" s="1"/>
  <c r="E245" i="4"/>
  <c r="H245" i="4"/>
  <c r="F244" i="4"/>
  <c r="C235" i="5"/>
  <c r="D246" i="4"/>
  <c r="B287" i="1"/>
  <c r="F245" i="4" l="1"/>
  <c r="C284" i="1"/>
  <c r="E246" i="4"/>
  <c r="H246" i="4"/>
  <c r="D247" i="4"/>
  <c r="C285" i="1" s="1"/>
  <c r="C236" i="5"/>
  <c r="B288" i="1"/>
  <c r="E285" i="1" l="1"/>
  <c r="G285" i="1"/>
  <c r="E284" i="1"/>
  <c r="G284" i="1"/>
  <c r="L284" i="1"/>
  <c r="M284" i="1" s="1"/>
  <c r="L283" i="1"/>
  <c r="M283" i="1" s="1"/>
  <c r="E247" i="4"/>
  <c r="H247" i="4"/>
  <c r="F246" i="4"/>
  <c r="D248" i="4"/>
  <c r="C237" i="5"/>
  <c r="B289" i="1"/>
  <c r="F247" i="4" l="1"/>
  <c r="C286" i="1"/>
  <c r="C238" i="5"/>
  <c r="D249" i="4"/>
  <c r="H248" i="4"/>
  <c r="E248" i="4"/>
  <c r="B290" i="1"/>
  <c r="E286" i="1" l="1"/>
  <c r="G286" i="1"/>
  <c r="F248" i="4"/>
  <c r="C287" i="1"/>
  <c r="L285" i="1"/>
  <c r="M285" i="1" s="1"/>
  <c r="E249" i="4"/>
  <c r="H249" i="4"/>
  <c r="C239" i="5"/>
  <c r="D250" i="4"/>
  <c r="B291" i="1"/>
  <c r="L286" i="1" l="1"/>
  <c r="M286" i="1" s="1"/>
  <c r="E287" i="1"/>
  <c r="G287" i="1"/>
  <c r="F249" i="4"/>
  <c r="C288" i="1"/>
  <c r="C240" i="5"/>
  <c r="D251" i="4"/>
  <c r="C289" i="1" s="1"/>
  <c r="E250" i="4"/>
  <c r="H250" i="4"/>
  <c r="B292" i="1"/>
  <c r="E288" i="1" l="1"/>
  <c r="G288" i="1"/>
  <c r="G289" i="1"/>
  <c r="E289" i="1"/>
  <c r="L288" i="1"/>
  <c r="M288" i="1" s="1"/>
  <c r="L287" i="1"/>
  <c r="M287" i="1" s="1"/>
  <c r="H251" i="4"/>
  <c r="E251" i="4"/>
  <c r="F250" i="4"/>
  <c r="C241" i="5"/>
  <c r="D252" i="4"/>
  <c r="B293" i="1"/>
  <c r="F251" i="4" l="1"/>
  <c r="C290" i="1"/>
  <c r="H252" i="4"/>
  <c r="E252" i="4"/>
  <c r="D253" i="4"/>
  <c r="C291" i="1" s="1"/>
  <c r="C242" i="5"/>
  <c r="B294" i="1"/>
  <c r="E290" i="1" l="1"/>
  <c r="G290" i="1"/>
  <c r="E291" i="1"/>
  <c r="G291" i="1"/>
  <c r="L290" i="1"/>
  <c r="M290" i="1" s="1"/>
  <c r="L289" i="1"/>
  <c r="M289" i="1" s="1"/>
  <c r="E253" i="4"/>
  <c r="H253" i="4"/>
  <c r="C243" i="5"/>
  <c r="D254" i="4"/>
  <c r="F252" i="4"/>
  <c r="B295" i="1"/>
  <c r="F253" i="4" l="1"/>
  <c r="C292" i="1"/>
  <c r="C244" i="5"/>
  <c r="D255" i="4"/>
  <c r="H254" i="4"/>
  <c r="E254" i="4"/>
  <c r="B296" i="1"/>
  <c r="E292" i="1" l="1"/>
  <c r="G292" i="1"/>
  <c r="F254" i="4"/>
  <c r="C293" i="1"/>
  <c r="L291" i="1"/>
  <c r="M291" i="1" s="1"/>
  <c r="H255" i="4"/>
  <c r="E255" i="4"/>
  <c r="D256" i="4"/>
  <c r="C294" i="1" s="1"/>
  <c r="C245" i="5"/>
  <c r="B297" i="1"/>
  <c r="E294" i="1" l="1"/>
  <c r="G294" i="1"/>
  <c r="L292" i="1"/>
  <c r="M292" i="1" s="1"/>
  <c r="G293" i="1"/>
  <c r="E293" i="1"/>
  <c r="L293" i="1"/>
  <c r="M293" i="1" s="1"/>
  <c r="H256" i="4"/>
  <c r="E256" i="4"/>
  <c r="F255" i="4"/>
  <c r="C246" i="5"/>
  <c r="D257" i="4"/>
  <c r="C295" i="1" s="1"/>
  <c r="B298" i="1"/>
  <c r="L294" i="1" l="1"/>
  <c r="M294" i="1" s="1"/>
  <c r="E295" i="1"/>
  <c r="G295" i="1"/>
  <c r="E257" i="4"/>
  <c r="H257" i="4"/>
  <c r="F256" i="4"/>
  <c r="D258" i="4"/>
  <c r="C296" i="1" s="1"/>
  <c r="C247" i="5"/>
  <c r="B299" i="1"/>
  <c r="G296" i="1" l="1"/>
  <c r="E296" i="1"/>
  <c r="L295" i="1"/>
  <c r="C248" i="5"/>
  <c r="D259" i="4"/>
  <c r="E258" i="4"/>
  <c r="H258" i="4"/>
  <c r="F257" i="4"/>
  <c r="B300" i="1"/>
  <c r="F258" i="4" l="1"/>
  <c r="C297" i="1"/>
  <c r="M295" i="1"/>
  <c r="H259" i="4"/>
  <c r="E259" i="4"/>
  <c r="C249" i="5"/>
  <c r="D260" i="4"/>
  <c r="B301" i="1"/>
  <c r="E297" i="1" l="1"/>
  <c r="G297" i="1"/>
  <c r="F259" i="4"/>
  <c r="C298" i="1"/>
  <c r="L296" i="1"/>
  <c r="C250" i="5"/>
  <c r="D261" i="4"/>
  <c r="H260" i="4"/>
  <c r="E260" i="4"/>
  <c r="B302" i="1"/>
  <c r="L297" i="1" l="1"/>
  <c r="M297" i="1" s="1"/>
  <c r="E298" i="1"/>
  <c r="G298" i="1"/>
  <c r="M296" i="1"/>
  <c r="F260" i="4"/>
  <c r="C299" i="1"/>
  <c r="D262" i="4"/>
  <c r="C251" i="5"/>
  <c r="E261" i="4"/>
  <c r="H261" i="4"/>
  <c r="B303" i="1"/>
  <c r="L298" i="1" l="1"/>
  <c r="M298" i="1" s="1"/>
  <c r="E299" i="1"/>
  <c r="G299" i="1"/>
  <c r="F261" i="4"/>
  <c r="C300" i="1"/>
  <c r="C252" i="5"/>
  <c r="D263" i="4"/>
  <c r="C301" i="1" s="1"/>
  <c r="H262" i="4"/>
  <c r="E262" i="4"/>
  <c r="B304" i="1"/>
  <c r="G300" i="1" l="1"/>
  <c r="E300" i="1"/>
  <c r="E301" i="1"/>
  <c r="G301" i="1"/>
  <c r="L300" i="1"/>
  <c r="M300" i="1" s="1"/>
  <c r="L299" i="1"/>
  <c r="H263" i="4"/>
  <c r="E263" i="4"/>
  <c r="F262" i="4"/>
  <c r="D264" i="4"/>
  <c r="C253" i="5"/>
  <c r="B305" i="1"/>
  <c r="F263" i="4" l="1"/>
  <c r="C302" i="1"/>
  <c r="M299" i="1"/>
  <c r="C254" i="5"/>
  <c r="D265" i="4"/>
  <c r="E264" i="4"/>
  <c r="H264" i="4"/>
  <c r="B306" i="1"/>
  <c r="E302" i="1" l="1"/>
  <c r="G302" i="1"/>
  <c r="F264" i="4"/>
  <c r="C303" i="1"/>
  <c r="L301" i="1"/>
  <c r="D266" i="4"/>
  <c r="C255" i="5"/>
  <c r="E265" i="4"/>
  <c r="H265" i="4"/>
  <c r="B307" i="1"/>
  <c r="L302" i="1" l="1"/>
  <c r="M302" i="1" s="1"/>
  <c r="E303" i="1"/>
  <c r="G303" i="1"/>
  <c r="M301" i="1"/>
  <c r="F265" i="4"/>
  <c r="C304" i="1"/>
  <c r="D267" i="4"/>
  <c r="C256" i="5"/>
  <c r="E266" i="4"/>
  <c r="H266" i="4"/>
  <c r="B308" i="1"/>
  <c r="L303" i="1" l="1"/>
  <c r="M303" i="1" s="1"/>
  <c r="E304" i="1"/>
  <c r="G304" i="1"/>
  <c r="F266" i="4"/>
  <c r="C305" i="1"/>
  <c r="D268" i="4"/>
  <c r="C257" i="5"/>
  <c r="H267" i="4"/>
  <c r="E267" i="4"/>
  <c r="B309" i="1"/>
  <c r="L304" i="1" l="1"/>
  <c r="M304" i="1" s="1"/>
  <c r="G305" i="1"/>
  <c r="E305" i="1"/>
  <c r="F267" i="4"/>
  <c r="C306" i="1"/>
  <c r="C258" i="5"/>
  <c r="D269" i="4"/>
  <c r="C307" i="1" s="1"/>
  <c r="H268" i="4"/>
  <c r="E268" i="4"/>
  <c r="B310" i="1"/>
  <c r="L305" i="1" l="1"/>
  <c r="M305" i="1" s="1"/>
  <c r="G306" i="1"/>
  <c r="E306" i="1"/>
  <c r="E307" i="1"/>
  <c r="G307" i="1"/>
  <c r="L306" i="1"/>
  <c r="M306" i="1" s="1"/>
  <c r="H269" i="4"/>
  <c r="E269" i="4"/>
  <c r="F268" i="4"/>
  <c r="C259" i="5"/>
  <c r="D270" i="4"/>
  <c r="B311" i="1"/>
  <c r="F269" i="4" l="1"/>
  <c r="C308" i="1"/>
  <c r="H270" i="4"/>
  <c r="E270" i="4"/>
  <c r="C260" i="5"/>
  <c r="D271" i="4"/>
  <c r="B312" i="1"/>
  <c r="G308" i="1" l="1"/>
  <c r="E308" i="1"/>
  <c r="F270" i="4"/>
  <c r="C309" i="1"/>
  <c r="L307" i="1"/>
  <c r="M307" i="1" s="1"/>
  <c r="C261" i="5"/>
  <c r="D272" i="4"/>
  <c r="E271" i="4"/>
  <c r="H271" i="4"/>
  <c r="B313" i="1"/>
  <c r="L308" i="1" l="1"/>
  <c r="M308" i="1" s="1"/>
  <c r="E309" i="1"/>
  <c r="G309" i="1"/>
  <c r="F271" i="4"/>
  <c r="C310" i="1"/>
  <c r="H272" i="4"/>
  <c r="E272" i="4"/>
  <c r="C262" i="5"/>
  <c r="D273" i="4"/>
  <c r="B314" i="1"/>
  <c r="L309" i="1" l="1"/>
  <c r="M309" i="1" s="1"/>
  <c r="E310" i="1"/>
  <c r="G310" i="1"/>
  <c r="F272" i="4"/>
  <c r="C311" i="1"/>
  <c r="C263" i="5"/>
  <c r="D274" i="4"/>
  <c r="E273" i="4"/>
  <c r="H273" i="4"/>
  <c r="B315" i="1"/>
  <c r="L310" i="1" l="1"/>
  <c r="M310" i="1" s="1"/>
  <c r="E311" i="1"/>
  <c r="G311" i="1"/>
  <c r="F273" i="4"/>
  <c r="C312" i="1"/>
  <c r="E274" i="4"/>
  <c r="H274" i="4"/>
  <c r="C264" i="5"/>
  <c r="D275" i="4"/>
  <c r="B316" i="1"/>
  <c r="L311" i="1" l="1"/>
  <c r="M311" i="1" s="1"/>
  <c r="G312" i="1"/>
  <c r="E312" i="1"/>
  <c r="F274" i="4"/>
  <c r="C313" i="1"/>
  <c r="C265" i="5"/>
  <c r="D276" i="4"/>
  <c r="C314" i="1" s="1"/>
  <c r="E275" i="4"/>
  <c r="H275" i="4"/>
  <c r="B317" i="1"/>
  <c r="L312" i="1" l="1"/>
  <c r="M312" i="1" s="1"/>
  <c r="G313" i="1"/>
  <c r="E313" i="1"/>
  <c r="E314" i="1"/>
  <c r="G314" i="1"/>
  <c r="L313" i="1"/>
  <c r="M313" i="1" s="1"/>
  <c r="H276" i="4"/>
  <c r="E276" i="4"/>
  <c r="F275" i="4"/>
  <c r="D277" i="4"/>
  <c r="C315" i="1" s="1"/>
  <c r="C266" i="5"/>
  <c r="B318" i="1"/>
  <c r="E315" i="1" l="1"/>
  <c r="G315" i="1"/>
  <c r="L314" i="1"/>
  <c r="M314" i="1" s="1"/>
  <c r="C267" i="5"/>
  <c r="D278" i="4"/>
  <c r="C316" i="1" s="1"/>
  <c r="H277" i="4"/>
  <c r="E277" i="4"/>
  <c r="F276" i="4"/>
  <c r="B319" i="1"/>
  <c r="G316" i="1" l="1"/>
  <c r="E316" i="1"/>
  <c r="L315" i="1"/>
  <c r="M315" i="1" s="1"/>
  <c r="H278" i="4"/>
  <c r="E278" i="4"/>
  <c r="F277" i="4"/>
  <c r="D279" i="4"/>
  <c r="C268" i="5"/>
  <c r="B320" i="1"/>
  <c r="F278" i="4" l="1"/>
  <c r="C317" i="1"/>
  <c r="D280" i="4"/>
  <c r="C269" i="5"/>
  <c r="E279" i="4"/>
  <c r="H279" i="4"/>
  <c r="B321" i="1"/>
  <c r="E317" i="1" l="1"/>
  <c r="G317" i="1"/>
  <c r="F279" i="4"/>
  <c r="C318" i="1"/>
  <c r="L316" i="1"/>
  <c r="M316" i="1" s="1"/>
  <c r="C270" i="5"/>
  <c r="D281" i="4"/>
  <c r="H280" i="4"/>
  <c r="E280" i="4"/>
  <c r="B322" i="1"/>
  <c r="L317" i="1" l="1"/>
  <c r="M317" i="1" s="1"/>
  <c r="E318" i="1"/>
  <c r="G318" i="1"/>
  <c r="F280" i="4"/>
  <c r="C319" i="1"/>
  <c r="H281" i="4"/>
  <c r="E281" i="4"/>
  <c r="D282" i="4"/>
  <c r="C320" i="1" s="1"/>
  <c r="C271" i="5"/>
  <c r="B323" i="1"/>
  <c r="L318" i="1" l="1"/>
  <c r="M318" i="1" s="1"/>
  <c r="E319" i="1"/>
  <c r="G319" i="1"/>
  <c r="E320" i="1"/>
  <c r="G320" i="1"/>
  <c r="L319" i="1"/>
  <c r="M319" i="1" s="1"/>
  <c r="E282" i="4"/>
  <c r="H282" i="4"/>
  <c r="D283" i="4"/>
  <c r="C321" i="1" s="1"/>
  <c r="C272" i="5"/>
  <c r="F281" i="4"/>
  <c r="B324" i="1"/>
  <c r="E321" i="1" l="1"/>
  <c r="G321" i="1"/>
  <c r="L320" i="1"/>
  <c r="M320" i="1" s="1"/>
  <c r="E283" i="4"/>
  <c r="H283" i="4"/>
  <c r="F282" i="4"/>
  <c r="C273" i="5"/>
  <c r="D284" i="4"/>
  <c r="B325" i="1"/>
  <c r="F283" i="4" l="1"/>
  <c r="C322" i="1"/>
  <c r="H284" i="4"/>
  <c r="E284" i="4"/>
  <c r="C274" i="5"/>
  <c r="D285" i="4"/>
  <c r="B326" i="1"/>
  <c r="G322" i="1" l="1"/>
  <c r="E322" i="1"/>
  <c r="F284" i="4"/>
  <c r="C323" i="1"/>
  <c r="L321" i="1"/>
  <c r="M321" i="1" s="1"/>
  <c r="D286" i="4"/>
  <c r="C275" i="5"/>
  <c r="E285" i="4"/>
  <c r="H285" i="4"/>
  <c r="B327" i="1"/>
  <c r="L322" i="1" l="1"/>
  <c r="M322" i="1" s="1"/>
  <c r="E323" i="1"/>
  <c r="G323" i="1"/>
  <c r="F285" i="4"/>
  <c r="C324" i="1"/>
  <c r="D287" i="4"/>
  <c r="C276" i="5"/>
  <c r="H286" i="4"/>
  <c r="E286" i="4"/>
  <c r="B328" i="1"/>
  <c r="E324" i="1" l="1"/>
  <c r="G324" i="1"/>
  <c r="L323" i="1"/>
  <c r="M323" i="1" s="1"/>
  <c r="F286" i="4"/>
  <c r="C325" i="1"/>
  <c r="D288" i="4"/>
  <c r="C277" i="5"/>
  <c r="H287" i="4"/>
  <c r="E287" i="4"/>
  <c r="B329" i="1"/>
  <c r="L324" i="1" l="1"/>
  <c r="M324" i="1" s="1"/>
  <c r="G325" i="1"/>
  <c r="E325" i="1"/>
  <c r="F287" i="4"/>
  <c r="C326" i="1"/>
  <c r="C278" i="5"/>
  <c r="D289" i="4"/>
  <c r="H288" i="4"/>
  <c r="E288" i="4"/>
  <c r="B330" i="1"/>
  <c r="L325" i="1" l="1"/>
  <c r="M325" i="1" s="1"/>
  <c r="E326" i="1"/>
  <c r="G326" i="1"/>
  <c r="F288" i="4"/>
  <c r="C327" i="1"/>
  <c r="E289" i="4"/>
  <c r="H289" i="4"/>
  <c r="D290" i="4"/>
  <c r="C328" i="1" s="1"/>
  <c r="C279" i="5"/>
  <c r="B331" i="1"/>
  <c r="L326" i="1" l="1"/>
  <c r="M326" i="1" s="1"/>
  <c r="G327" i="1"/>
  <c r="E327" i="1"/>
  <c r="E328" i="1"/>
  <c r="G328" i="1"/>
  <c r="L327" i="1"/>
  <c r="M327" i="1" s="1"/>
  <c r="D291" i="4"/>
  <c r="C280" i="5"/>
  <c r="H290" i="4"/>
  <c r="E290" i="4"/>
  <c r="F289" i="4"/>
  <c r="B332" i="1"/>
  <c r="F290" i="4" l="1"/>
  <c r="C329" i="1"/>
  <c r="C281" i="5"/>
  <c r="D292" i="4"/>
  <c r="C330" i="1" s="1"/>
  <c r="H291" i="4"/>
  <c r="E291" i="4"/>
  <c r="B333" i="1"/>
  <c r="G330" i="1" l="1"/>
  <c r="E330" i="1"/>
  <c r="E329" i="1"/>
  <c r="G329" i="1"/>
  <c r="L329" i="1"/>
  <c r="M329" i="1" s="1"/>
  <c r="L328" i="1"/>
  <c r="M328" i="1" s="1"/>
  <c r="H292" i="4"/>
  <c r="E292" i="4"/>
  <c r="F291" i="4"/>
  <c r="C282" i="5"/>
  <c r="D293" i="4"/>
  <c r="B334" i="1"/>
  <c r="F292" i="4" l="1"/>
  <c r="C331" i="1"/>
  <c r="E293" i="4"/>
  <c r="H293" i="4"/>
  <c r="D294" i="4"/>
  <c r="C332" i="1" s="1"/>
  <c r="C283" i="5"/>
  <c r="B335" i="1"/>
  <c r="G332" i="1" l="1"/>
  <c r="E332" i="1"/>
  <c r="E331" i="1"/>
  <c r="G331" i="1"/>
  <c r="L331" i="1"/>
  <c r="M331" i="1" s="1"/>
  <c r="L330" i="1"/>
  <c r="M330" i="1" s="1"/>
  <c r="E294" i="4"/>
  <c r="H294" i="4"/>
  <c r="C284" i="5"/>
  <c r="D295" i="4"/>
  <c r="F293" i="4"/>
  <c r="B336" i="1"/>
  <c r="F294" i="4" l="1"/>
  <c r="C333" i="1"/>
  <c r="D296" i="4"/>
  <c r="C285" i="5"/>
  <c r="H295" i="4"/>
  <c r="E295" i="4"/>
  <c r="B337" i="1"/>
  <c r="E333" i="1" l="1"/>
  <c r="G333" i="1"/>
  <c r="L332" i="1"/>
  <c r="M332" i="1" s="1"/>
  <c r="F295" i="4"/>
  <c r="C334" i="1"/>
  <c r="C286" i="5"/>
  <c r="D297" i="4"/>
  <c r="E296" i="4"/>
  <c r="H296" i="4"/>
  <c r="B338" i="1"/>
  <c r="E334" i="1" l="1"/>
  <c r="G334" i="1"/>
  <c r="F296" i="4"/>
  <c r="C335" i="1"/>
  <c r="L333" i="1"/>
  <c r="M333" i="1" s="1"/>
  <c r="D298" i="4"/>
  <c r="C287" i="5"/>
  <c r="H297" i="4"/>
  <c r="E297" i="4"/>
  <c r="B339" i="1"/>
  <c r="L334" i="1" l="1"/>
  <c r="M334" i="1" s="1"/>
  <c r="E335" i="1"/>
  <c r="G335" i="1"/>
  <c r="F297" i="4"/>
  <c r="C336" i="1"/>
  <c r="C288" i="5"/>
  <c r="D299" i="4"/>
  <c r="H298" i="4"/>
  <c r="E298" i="4"/>
  <c r="B340" i="1"/>
  <c r="E336" i="1" l="1"/>
  <c r="G336" i="1"/>
  <c r="F298" i="4"/>
  <c r="C337" i="1"/>
  <c r="L335" i="1"/>
  <c r="M335" i="1" s="1"/>
  <c r="H299" i="4"/>
  <c r="E299" i="4"/>
  <c r="D300" i="4"/>
  <c r="C338" i="1" s="1"/>
  <c r="C289" i="5"/>
  <c r="B341" i="1"/>
  <c r="E337" i="1" l="1"/>
  <c r="G337" i="1"/>
  <c r="E338" i="1"/>
  <c r="G338" i="1"/>
  <c r="L337" i="1"/>
  <c r="M337" i="1" s="1"/>
  <c r="L336" i="1"/>
  <c r="M336" i="1" s="1"/>
  <c r="H300" i="4"/>
  <c r="E300" i="4"/>
  <c r="F299" i="4"/>
  <c r="C290" i="5"/>
  <c r="D301" i="4"/>
  <c r="C339" i="1" s="1"/>
  <c r="B342" i="1"/>
  <c r="L338" i="1" l="1"/>
  <c r="M338" i="1" s="1"/>
  <c r="E339" i="1"/>
  <c r="G339" i="1"/>
  <c r="E301" i="4"/>
  <c r="H301" i="4"/>
  <c r="F300" i="4"/>
  <c r="C291" i="5"/>
  <c r="D302" i="4"/>
  <c r="C340" i="1" s="1"/>
  <c r="B343" i="1"/>
  <c r="E340" i="1" l="1"/>
  <c r="G340" i="1"/>
  <c r="L339" i="1"/>
  <c r="M339" i="1" s="1"/>
  <c r="H302" i="4"/>
  <c r="E302" i="4"/>
  <c r="D303" i="4"/>
  <c r="C292" i="5"/>
  <c r="F301" i="4"/>
  <c r="B344" i="1"/>
  <c r="F302" i="4" l="1"/>
  <c r="C341" i="1"/>
  <c r="H303" i="4"/>
  <c r="E303" i="4"/>
  <c r="C293" i="5"/>
  <c r="D304" i="4"/>
  <c r="B345" i="1"/>
  <c r="E341" i="1" l="1"/>
  <c r="G341" i="1"/>
  <c r="F303" i="4"/>
  <c r="C342" i="1"/>
  <c r="L340" i="1"/>
  <c r="M340" i="1" s="1"/>
  <c r="C294" i="5"/>
  <c r="D305" i="4"/>
  <c r="E304" i="4"/>
  <c r="H304" i="4"/>
  <c r="B346" i="1"/>
  <c r="L341" i="1" l="1"/>
  <c r="M341" i="1" s="1"/>
  <c r="E342" i="1"/>
  <c r="G342" i="1"/>
  <c r="F304" i="4"/>
  <c r="C343" i="1"/>
  <c r="E305" i="4"/>
  <c r="H305" i="4"/>
  <c r="D306" i="4"/>
  <c r="C344" i="1" s="1"/>
  <c r="C295" i="5"/>
  <c r="B347" i="1"/>
  <c r="E343" i="1" l="1"/>
  <c r="G343" i="1"/>
  <c r="E344" i="1"/>
  <c r="G344" i="1"/>
  <c r="L343" i="1"/>
  <c r="M343" i="1" s="1"/>
  <c r="L342" i="1"/>
  <c r="M342" i="1" s="1"/>
  <c r="E306" i="4"/>
  <c r="H306" i="4"/>
  <c r="C296" i="5"/>
  <c r="D307" i="4"/>
  <c r="F305" i="4"/>
  <c r="B348" i="1"/>
  <c r="F306" i="4" l="1"/>
  <c r="C345" i="1"/>
  <c r="C297" i="5"/>
  <c r="D308" i="4"/>
  <c r="E307" i="4"/>
  <c r="H307" i="4"/>
  <c r="B349" i="1"/>
  <c r="E345" i="1" l="1"/>
  <c r="G345" i="1"/>
  <c r="F307" i="4"/>
  <c r="C346" i="1"/>
  <c r="L344" i="1"/>
  <c r="M344" i="1" s="1"/>
  <c r="C298" i="5"/>
  <c r="D309" i="4"/>
  <c r="C347" i="1" s="1"/>
  <c r="H308" i="4"/>
  <c r="E308" i="4"/>
  <c r="B350" i="1"/>
  <c r="L345" i="1" l="1"/>
  <c r="M345" i="1" s="1"/>
  <c r="E346" i="1"/>
  <c r="G346" i="1"/>
  <c r="E347" i="1"/>
  <c r="G347" i="1"/>
  <c r="L346" i="1"/>
  <c r="M346" i="1" s="1"/>
  <c r="E309" i="4"/>
  <c r="H309" i="4"/>
  <c r="F308" i="4"/>
  <c r="C299" i="5"/>
  <c r="D310" i="4"/>
  <c r="C348" i="1" s="1"/>
  <c r="B351" i="1"/>
  <c r="L347" i="1" l="1"/>
  <c r="M347" i="1" s="1"/>
  <c r="E348" i="1"/>
  <c r="G348" i="1"/>
  <c r="H310" i="4"/>
  <c r="E310" i="4"/>
  <c r="D311" i="4"/>
  <c r="C349" i="1" s="1"/>
  <c r="C300" i="5"/>
  <c r="F309" i="4"/>
  <c r="B352" i="1"/>
  <c r="L348" i="1" l="1"/>
  <c r="M348" i="1" s="1"/>
  <c r="E349" i="1"/>
  <c r="G349" i="1"/>
  <c r="H311" i="4"/>
  <c r="E311" i="4"/>
  <c r="F310" i="4"/>
  <c r="C301" i="5"/>
  <c r="D312" i="4"/>
  <c r="B353" i="1"/>
  <c r="F311" i="4" l="1"/>
  <c r="C350" i="1"/>
  <c r="C302" i="5"/>
  <c r="D313" i="4"/>
  <c r="H312" i="4"/>
  <c r="E312" i="4"/>
  <c r="B354" i="1"/>
  <c r="E350" i="1" l="1"/>
  <c r="G350" i="1"/>
  <c r="B355" i="1"/>
  <c r="F312" i="4"/>
  <c r="C351" i="1"/>
  <c r="L349" i="1"/>
  <c r="M349" i="1" s="1"/>
  <c r="E313" i="4"/>
  <c r="H313" i="4"/>
  <c r="D314" i="4"/>
  <c r="C352" i="1" s="1"/>
  <c r="C303" i="5"/>
  <c r="E352" i="1" l="1"/>
  <c r="G352" i="1"/>
  <c r="L350" i="1"/>
  <c r="M350" i="1" s="1"/>
  <c r="E351" i="1"/>
  <c r="G351" i="1"/>
  <c r="B356" i="1"/>
  <c r="L351" i="1"/>
  <c r="M351" i="1" s="1"/>
  <c r="E314" i="4"/>
  <c r="H314" i="4"/>
  <c r="D315" i="4"/>
  <c r="C353" i="1" s="1"/>
  <c r="C304" i="5"/>
  <c r="F313" i="4"/>
  <c r="E353" i="1" l="1"/>
  <c r="G353" i="1"/>
  <c r="B357" i="1"/>
  <c r="L352" i="1"/>
  <c r="M352" i="1" s="1"/>
  <c r="D316" i="4"/>
  <c r="C305" i="5"/>
  <c r="H315" i="4"/>
  <c r="E315" i="4"/>
  <c r="F314" i="4"/>
  <c r="B358" i="1" l="1"/>
  <c r="F315" i="4"/>
  <c r="C354" i="1"/>
  <c r="D317" i="4"/>
  <c r="C355" i="1" s="1"/>
  <c r="C306" i="5"/>
  <c r="H316" i="4"/>
  <c r="E316" i="4"/>
  <c r="G355" i="1" l="1"/>
  <c r="E355" i="1"/>
  <c r="G354" i="1"/>
  <c r="E354" i="1"/>
  <c r="B359" i="1"/>
  <c r="F316" i="4"/>
  <c r="L354" i="1"/>
  <c r="M354" i="1" s="1"/>
  <c r="H29" i="1"/>
  <c r="E29" i="1"/>
  <c r="J29" i="1"/>
  <c r="F29" i="1"/>
  <c r="I29" i="1"/>
  <c r="L353" i="1"/>
  <c r="M353" i="1" s="1"/>
  <c r="C307" i="5"/>
  <c r="D318" i="4"/>
  <c r="C356" i="1" s="1"/>
  <c r="H317" i="4"/>
  <c r="E317" i="4"/>
  <c r="G356" i="1" l="1"/>
  <c r="E356" i="1"/>
  <c r="B360" i="1"/>
  <c r="D29" i="1"/>
  <c r="G29" i="1"/>
  <c r="L355" i="1"/>
  <c r="H318" i="4"/>
  <c r="E318" i="4"/>
  <c r="F317" i="4"/>
  <c r="C308" i="5"/>
  <c r="D319" i="4"/>
  <c r="B361" i="1" l="1"/>
  <c r="F318" i="4"/>
  <c r="C357" i="1"/>
  <c r="M355" i="1"/>
  <c r="M356" i="1" s="1"/>
  <c r="L356" i="1"/>
  <c r="E319" i="4"/>
  <c r="H319" i="4"/>
  <c r="C309" i="5"/>
  <c r="D320" i="4"/>
  <c r="G357" i="1" l="1"/>
  <c r="E357" i="1"/>
  <c r="B362" i="1"/>
  <c r="I51" i="1"/>
  <c r="F319" i="4"/>
  <c r="C358" i="1"/>
  <c r="C310" i="5"/>
  <c r="D321" i="4"/>
  <c r="H320" i="4"/>
  <c r="E320" i="4"/>
  <c r="G358" i="1" l="1"/>
  <c r="E358" i="1"/>
  <c r="B363" i="1"/>
  <c r="F320" i="4"/>
  <c r="C359" i="1"/>
  <c r="E321" i="4"/>
  <c r="H321" i="4"/>
  <c r="C311" i="5"/>
  <c r="D322" i="4"/>
  <c r="G359" i="1" l="1"/>
  <c r="E359" i="1"/>
  <c r="B364" i="1"/>
  <c r="F321" i="4"/>
  <c r="C360" i="1"/>
  <c r="C312" i="5"/>
  <c r="D323" i="4"/>
  <c r="C361" i="1" s="1"/>
  <c r="E322" i="4"/>
  <c r="H322" i="4"/>
  <c r="G360" i="1" l="1"/>
  <c r="E360" i="1"/>
  <c r="E361" i="1"/>
  <c r="G361" i="1"/>
  <c r="B365" i="1"/>
  <c r="E323" i="4"/>
  <c r="H323" i="4"/>
  <c r="F322" i="4"/>
  <c r="C313" i="5"/>
  <c r="D324" i="4"/>
  <c r="C362" i="1" s="1"/>
  <c r="E362" i="1" l="1"/>
  <c r="G362" i="1"/>
  <c r="B366" i="1"/>
  <c r="H324" i="4"/>
  <c r="E324" i="4"/>
  <c r="F323" i="4"/>
  <c r="C314" i="5"/>
  <c r="D325" i="4"/>
  <c r="B367" i="1" l="1"/>
  <c r="F324" i="4"/>
  <c r="C363" i="1"/>
  <c r="H325" i="4"/>
  <c r="E325" i="4"/>
  <c r="D326" i="4"/>
  <c r="C364" i="1" s="1"/>
  <c r="C315" i="5"/>
  <c r="G363" i="1" l="1"/>
  <c r="E363" i="1"/>
  <c r="G364" i="1"/>
  <c r="E364" i="1"/>
  <c r="B368" i="1"/>
  <c r="E326" i="4"/>
  <c r="H326" i="4"/>
  <c r="F325" i="4"/>
  <c r="C316" i="5"/>
  <c r="D327" i="4"/>
  <c r="B369" i="1" l="1"/>
  <c r="F326" i="4"/>
  <c r="C365" i="1"/>
  <c r="H327" i="4"/>
  <c r="E327" i="4"/>
  <c r="D328" i="4"/>
  <c r="C366" i="1" s="1"/>
  <c r="C317" i="5"/>
  <c r="G365" i="1" l="1"/>
  <c r="E365" i="1"/>
  <c r="G366" i="1"/>
  <c r="E366" i="1"/>
  <c r="B370" i="1"/>
  <c r="H328" i="4"/>
  <c r="E328" i="4"/>
  <c r="F327" i="4"/>
  <c r="C318" i="5"/>
  <c r="D329" i="4"/>
  <c r="B371" i="1" l="1"/>
  <c r="F328" i="4"/>
  <c r="C367" i="1"/>
  <c r="H329" i="4"/>
  <c r="E329" i="4"/>
  <c r="C319" i="5"/>
  <c r="D330" i="4"/>
  <c r="C368" i="1" s="1"/>
  <c r="E367" i="1" l="1"/>
  <c r="G367" i="1"/>
  <c r="G368" i="1"/>
  <c r="E368" i="1"/>
  <c r="B372" i="1"/>
  <c r="C320" i="5"/>
  <c r="D331" i="4"/>
  <c r="E330" i="4"/>
  <c r="H330" i="4"/>
  <c r="F329" i="4"/>
  <c r="B373" i="1" l="1"/>
  <c r="F330" i="4"/>
  <c r="C369" i="1"/>
  <c r="E331" i="4"/>
  <c r="H331" i="4"/>
  <c r="D332" i="4"/>
  <c r="C370" i="1" s="1"/>
  <c r="C321" i="5"/>
  <c r="G370" i="1" l="1"/>
  <c r="E370" i="1"/>
  <c r="G369" i="1"/>
  <c r="E369" i="1"/>
  <c r="B374" i="1"/>
  <c r="H332" i="4"/>
  <c r="E332" i="4"/>
  <c r="F331" i="4"/>
  <c r="C322" i="5"/>
  <c r="D333" i="4"/>
  <c r="C371" i="1" s="1"/>
  <c r="G371" i="1" l="1"/>
  <c r="E371" i="1"/>
  <c r="B375" i="1"/>
  <c r="E333" i="4"/>
  <c r="H333" i="4"/>
  <c r="F332" i="4"/>
  <c r="C323" i="5"/>
  <c r="D334" i="4"/>
  <c r="C372" i="1" s="1"/>
  <c r="G372" i="1" l="1"/>
  <c r="E372" i="1"/>
  <c r="B376" i="1"/>
  <c r="E334" i="4"/>
  <c r="H334" i="4"/>
  <c r="D335" i="4"/>
  <c r="C373" i="1" s="1"/>
  <c r="C324" i="5"/>
  <c r="F333" i="4"/>
  <c r="G373" i="1" l="1"/>
  <c r="E373" i="1"/>
  <c r="B377" i="1"/>
  <c r="E335" i="4"/>
  <c r="H335" i="4"/>
  <c r="F334" i="4"/>
  <c r="D336" i="4"/>
  <c r="C325" i="5"/>
  <c r="B378" i="1" l="1"/>
  <c r="F335" i="4"/>
  <c r="C374" i="1"/>
  <c r="C326" i="5"/>
  <c r="D337" i="4"/>
  <c r="H336" i="4"/>
  <c r="E336" i="4"/>
  <c r="G374" i="1" l="1"/>
  <c r="E374" i="1"/>
  <c r="B379" i="1"/>
  <c r="F336" i="4"/>
  <c r="C375" i="1"/>
  <c r="H337" i="4"/>
  <c r="E337" i="4"/>
  <c r="C327" i="5"/>
  <c r="D338" i="4"/>
  <c r="C376" i="1" s="1"/>
  <c r="G376" i="1" l="1"/>
  <c r="E376" i="1"/>
  <c r="G375" i="1"/>
  <c r="E375" i="1"/>
  <c r="B380" i="1"/>
  <c r="C328" i="5"/>
  <c r="D339" i="4"/>
  <c r="E338" i="4"/>
  <c r="H338" i="4"/>
  <c r="F337" i="4"/>
  <c r="B381" i="1" l="1"/>
  <c r="F338" i="4"/>
  <c r="C377" i="1"/>
  <c r="E339" i="4"/>
  <c r="H339" i="4"/>
  <c r="D340" i="4"/>
  <c r="C329" i="5"/>
  <c r="G377" i="1" l="1"/>
  <c r="E377" i="1"/>
  <c r="B382" i="1"/>
  <c r="F339" i="4"/>
  <c r="C378" i="1"/>
  <c r="H340" i="4"/>
  <c r="E340" i="4"/>
  <c r="C330" i="5"/>
  <c r="D341" i="4"/>
  <c r="E378" i="1" l="1"/>
  <c r="G378" i="1"/>
  <c r="B383" i="1"/>
  <c r="F340" i="4"/>
  <c r="C379" i="1"/>
  <c r="D342" i="4"/>
  <c r="C331" i="5"/>
  <c r="H341" i="4"/>
  <c r="E341" i="4"/>
  <c r="G379" i="1" l="1"/>
  <c r="E379" i="1"/>
  <c r="B384" i="1"/>
  <c r="F341" i="4"/>
  <c r="C380" i="1"/>
  <c r="C332" i="5"/>
  <c r="D343" i="4"/>
  <c r="C381" i="1" s="1"/>
  <c r="E342" i="4"/>
  <c r="H342" i="4"/>
  <c r="E380" i="1" l="1"/>
  <c r="G380" i="1"/>
  <c r="G381" i="1"/>
  <c r="E381" i="1"/>
  <c r="B385" i="1"/>
  <c r="H343" i="4"/>
  <c r="E343" i="4"/>
  <c r="F342" i="4"/>
  <c r="C333" i="5"/>
  <c r="D344" i="4"/>
  <c r="C382" i="1" s="1"/>
  <c r="G382" i="1" l="1"/>
  <c r="E382" i="1"/>
  <c r="B386" i="1"/>
  <c r="E344" i="4"/>
  <c r="H344" i="4"/>
  <c r="C334" i="5"/>
  <c r="D345" i="4"/>
  <c r="C383" i="1" s="1"/>
  <c r="F343" i="4"/>
  <c r="G383" i="1" l="1"/>
  <c r="E383" i="1"/>
  <c r="B387" i="1"/>
  <c r="C335" i="5"/>
  <c r="D346" i="4"/>
  <c r="E345" i="4"/>
  <c r="H345" i="4"/>
  <c r="F344" i="4"/>
  <c r="B388" i="1" l="1"/>
  <c r="F345" i="4"/>
  <c r="C384" i="1"/>
  <c r="E346" i="4"/>
  <c r="H346" i="4"/>
  <c r="C336" i="5"/>
  <c r="D347" i="4"/>
  <c r="G384" i="1" l="1"/>
  <c r="E384" i="1"/>
  <c r="B389" i="1"/>
  <c r="F346" i="4"/>
  <c r="C385" i="1"/>
  <c r="C337" i="5"/>
  <c r="D348" i="4"/>
  <c r="C386" i="1" s="1"/>
  <c r="E347" i="4"/>
  <c r="H347" i="4"/>
  <c r="G385" i="1" l="1"/>
  <c r="E385" i="1"/>
  <c r="G386" i="1"/>
  <c r="E386" i="1"/>
  <c r="B390" i="1"/>
  <c r="H348" i="4"/>
  <c r="E348" i="4"/>
  <c r="F347" i="4"/>
  <c r="C338" i="5"/>
  <c r="D349" i="4"/>
  <c r="B391" i="1" l="1"/>
  <c r="F348" i="4"/>
  <c r="C387" i="1"/>
  <c r="E349" i="4"/>
  <c r="H349" i="4"/>
  <c r="C339" i="5"/>
  <c r="D350" i="4"/>
  <c r="E387" i="1" l="1"/>
  <c r="G387" i="1"/>
  <c r="B392" i="1"/>
  <c r="F349" i="4"/>
  <c r="C388" i="1"/>
  <c r="D351" i="4"/>
  <c r="C340" i="5"/>
  <c r="E350" i="4"/>
  <c r="H350" i="4"/>
  <c r="G388" i="1" l="1"/>
  <c r="E388" i="1"/>
  <c r="B393" i="1"/>
  <c r="F350" i="4"/>
  <c r="C389" i="1"/>
  <c r="C341" i="5"/>
  <c r="D352" i="4"/>
  <c r="C390" i="1" s="1"/>
  <c r="E351" i="4"/>
  <c r="H351" i="4"/>
  <c r="G389" i="1" l="1"/>
  <c r="E389" i="1"/>
  <c r="G390" i="1"/>
  <c r="E390" i="1"/>
  <c r="B394" i="1"/>
  <c r="H352" i="4"/>
  <c r="E352" i="4"/>
  <c r="F351" i="4"/>
  <c r="C342" i="5"/>
  <c r="D353" i="4"/>
  <c r="B395" i="1" l="1"/>
  <c r="F352" i="4"/>
  <c r="C391" i="1"/>
  <c r="E353" i="4"/>
  <c r="H353" i="4"/>
  <c r="D354" i="4"/>
  <c r="C392" i="1" s="1"/>
  <c r="C343" i="5"/>
  <c r="E391" i="1" l="1"/>
  <c r="G391" i="1"/>
  <c r="G392" i="1"/>
  <c r="E392" i="1"/>
  <c r="B396" i="1"/>
  <c r="H354" i="4"/>
  <c r="E354" i="4"/>
  <c r="C344" i="5"/>
  <c r="D355" i="4"/>
  <c r="F353" i="4"/>
  <c r="B397" i="1" l="1"/>
  <c r="F354" i="4"/>
  <c r="C393" i="1"/>
  <c r="C345" i="5"/>
  <c r="D356" i="4"/>
  <c r="C394" i="1" s="1"/>
  <c r="E355" i="4"/>
  <c r="H355" i="4"/>
  <c r="E394" i="1" l="1"/>
  <c r="G394" i="1"/>
  <c r="G393" i="1"/>
  <c r="E393" i="1"/>
  <c r="B398" i="1"/>
  <c r="H356" i="4"/>
  <c r="E356" i="4"/>
  <c r="F355" i="4"/>
  <c r="C346" i="5"/>
  <c r="D357" i="4"/>
  <c r="C395" i="1" s="1"/>
  <c r="G395" i="1" l="1"/>
  <c r="E395" i="1"/>
  <c r="B399" i="1"/>
  <c r="E357" i="4"/>
  <c r="H357" i="4"/>
  <c r="D358" i="4"/>
  <c r="C396" i="1" s="1"/>
  <c r="C347" i="5"/>
  <c r="F356" i="4"/>
  <c r="G396" i="1" l="1"/>
  <c r="E396" i="1"/>
  <c r="B400" i="1"/>
  <c r="H358" i="4"/>
  <c r="E358" i="4"/>
  <c r="F357" i="4"/>
  <c r="C348" i="5"/>
  <c r="D359" i="4"/>
  <c r="C397" i="1" s="1"/>
  <c r="G397" i="1" l="1"/>
  <c r="E397" i="1"/>
  <c r="B401" i="1"/>
  <c r="E359" i="4"/>
  <c r="H359" i="4"/>
  <c r="F358" i="4"/>
  <c r="C349" i="5"/>
  <c r="D360" i="4"/>
  <c r="C398" i="1" s="1"/>
  <c r="E398" i="1" l="1"/>
  <c r="G398" i="1"/>
  <c r="B402" i="1"/>
  <c r="H360" i="4"/>
  <c r="E360" i="4"/>
  <c r="F359" i="4"/>
  <c r="C350" i="5"/>
  <c r="D361" i="4"/>
  <c r="C399" i="1" s="1"/>
  <c r="G399" i="1" l="1"/>
  <c r="E399" i="1"/>
  <c r="B403" i="1"/>
  <c r="H361" i="4"/>
  <c r="E361" i="4"/>
  <c r="C351" i="5"/>
  <c r="D362" i="4"/>
  <c r="C400" i="1" s="1"/>
  <c r="F360" i="4"/>
  <c r="G400" i="1" l="1"/>
  <c r="E400" i="1"/>
  <c r="B404" i="1"/>
  <c r="D363" i="4"/>
  <c r="C352" i="5"/>
  <c r="H362" i="4"/>
  <c r="E362" i="4"/>
  <c r="F361" i="4"/>
  <c r="B405" i="1" l="1"/>
  <c r="F362" i="4"/>
  <c r="C401" i="1"/>
  <c r="C353" i="5"/>
  <c r="D364" i="4"/>
  <c r="C402" i="1" s="1"/>
  <c r="H363" i="4"/>
  <c r="E363" i="4"/>
  <c r="G402" i="1" l="1"/>
  <c r="E402" i="1"/>
  <c r="G401" i="1"/>
  <c r="E401" i="1"/>
  <c r="B406" i="1"/>
  <c r="H364" i="4"/>
  <c r="E364" i="4"/>
  <c r="F363" i="4"/>
  <c r="C354" i="5"/>
  <c r="D365" i="4"/>
  <c r="B407" i="1" l="1"/>
  <c r="F364" i="4"/>
  <c r="C403" i="1"/>
  <c r="H365" i="4"/>
  <c r="E365" i="4"/>
  <c r="D366" i="4"/>
  <c r="C404" i="1" s="1"/>
  <c r="C355" i="5"/>
  <c r="E404" i="1" l="1"/>
  <c r="G404" i="1"/>
  <c r="G403" i="1"/>
  <c r="E403" i="1"/>
  <c r="B408" i="1"/>
  <c r="H366" i="4"/>
  <c r="E366" i="4"/>
  <c r="D367" i="4"/>
  <c r="C405" i="1" s="1"/>
  <c r="C356" i="5"/>
  <c r="F365" i="4"/>
  <c r="G405" i="1" l="1"/>
  <c r="E405" i="1"/>
  <c r="B409" i="1"/>
  <c r="H367" i="4"/>
  <c r="E367" i="4"/>
  <c r="F366" i="4"/>
  <c r="C357" i="5"/>
  <c r="D368" i="4"/>
  <c r="C406" i="1" s="1"/>
  <c r="G406" i="1" l="1"/>
  <c r="E406" i="1"/>
  <c r="B410" i="1"/>
  <c r="E368" i="4"/>
  <c r="H368" i="4"/>
  <c r="F367" i="4"/>
  <c r="D369" i="4"/>
  <c r="C358" i="5"/>
  <c r="B411" i="1" l="1"/>
  <c r="F368" i="4"/>
  <c r="C407" i="1"/>
  <c r="D370" i="4"/>
  <c r="C359" i="5"/>
  <c r="E369" i="4"/>
  <c r="H369" i="4"/>
  <c r="G407" i="1" l="1"/>
  <c r="E407" i="1"/>
  <c r="B412" i="1"/>
  <c r="F369" i="4"/>
  <c r="C408" i="1"/>
  <c r="D371" i="4"/>
  <c r="C360" i="5"/>
  <c r="E370" i="4"/>
  <c r="H370" i="4"/>
  <c r="G408" i="1" l="1"/>
  <c r="E408" i="1"/>
  <c r="B413" i="1"/>
  <c r="F370" i="4"/>
  <c r="C409" i="1"/>
  <c r="C361" i="5"/>
  <c r="D372" i="4"/>
  <c r="C410" i="1" s="1"/>
  <c r="H371" i="4"/>
  <c r="E371" i="4"/>
  <c r="G409" i="1" l="1"/>
  <c r="E409" i="1"/>
  <c r="G410" i="1"/>
  <c r="E410" i="1"/>
  <c r="B414" i="1"/>
  <c r="E372" i="4"/>
  <c r="H372" i="4"/>
  <c r="F371" i="4"/>
  <c r="D373" i="4"/>
  <c r="C362" i="5"/>
  <c r="B415" i="1" l="1"/>
  <c r="F372" i="4"/>
  <c r="C411" i="1"/>
  <c r="C363" i="5"/>
  <c r="D374" i="4"/>
  <c r="C412" i="1" s="1"/>
  <c r="E373" i="4"/>
  <c r="H373" i="4"/>
  <c r="E411" i="1" l="1"/>
  <c r="G411" i="1"/>
  <c r="E412" i="1"/>
  <c r="G412" i="1"/>
  <c r="G415" i="1"/>
  <c r="E415" i="1"/>
  <c r="E374" i="4"/>
  <c r="H374" i="4"/>
  <c r="F373" i="4"/>
  <c r="D375" i="4"/>
  <c r="C364" i="5"/>
  <c r="D376" i="4" s="1"/>
  <c r="C414" i="1" s="1"/>
  <c r="E414" i="1" s="1"/>
  <c r="G414" i="1" l="1"/>
  <c r="F374" i="4"/>
  <c r="C413" i="1"/>
  <c r="F376" i="4"/>
  <c r="H376" i="4"/>
  <c r="E376" i="4"/>
  <c r="H375" i="4"/>
  <c r="F375" i="4"/>
  <c r="E375" i="4"/>
  <c r="G413" i="1" l="1"/>
  <c r="G53" i="1" s="1"/>
  <c r="G7" i="8" s="1"/>
  <c r="E413" i="1"/>
  <c r="E53" i="1" s="1"/>
  <c r="G8" i="8" s="1"/>
  <c r="J43" i="1"/>
  <c r="J45" i="1"/>
  <c r="J47" i="1"/>
  <c r="J28" i="1"/>
  <c r="J19" i="1"/>
  <c r="J21" i="1"/>
  <c r="J23" i="1"/>
  <c r="J27" i="1"/>
  <c r="J30" i="1"/>
  <c r="J32" i="1"/>
  <c r="J31" i="1"/>
  <c r="J25" i="1"/>
  <c r="J36" i="1"/>
  <c r="J38" i="1"/>
  <c r="J40" i="1"/>
  <c r="J34" i="1"/>
  <c r="J44" i="1"/>
  <c r="J46" i="1"/>
  <c r="J48" i="1"/>
  <c r="J33" i="1"/>
  <c r="J42" i="1"/>
  <c r="J20" i="1"/>
  <c r="J22" i="1"/>
  <c r="J24" i="1"/>
  <c r="J26" i="1"/>
  <c r="J35" i="1"/>
  <c r="J37" i="1"/>
  <c r="J39" i="1"/>
  <c r="J41" i="1"/>
  <c r="E47" i="1"/>
  <c r="E25" i="1"/>
  <c r="E24" i="1"/>
  <c r="E21" i="1"/>
  <c r="E45" i="1"/>
  <c r="E30" i="1"/>
  <c r="E23" i="1"/>
  <c r="E42" i="1"/>
  <c r="E19" i="1"/>
  <c r="E27" i="1"/>
  <c r="E38" i="1"/>
  <c r="E32" i="1"/>
  <c r="E36" i="1"/>
  <c r="E26" i="1"/>
  <c r="E31" i="1"/>
  <c r="E46" i="1"/>
  <c r="E40" i="1"/>
  <c r="E37" i="1"/>
  <c r="E44" i="1"/>
  <c r="E48" i="1"/>
  <c r="E22" i="1"/>
  <c r="E35" i="1"/>
  <c r="E39" i="1"/>
  <c r="E41" i="1"/>
  <c r="E43" i="1"/>
  <c r="E28" i="1"/>
  <c r="E34" i="1"/>
  <c r="E20" i="1"/>
  <c r="E33" i="1"/>
  <c r="I45" i="1"/>
  <c r="I47" i="1"/>
  <c r="I25" i="1"/>
  <c r="I36" i="1"/>
  <c r="I31" i="1"/>
  <c r="I21" i="1"/>
  <c r="I23" i="1"/>
  <c r="I34" i="1"/>
  <c r="I44" i="1"/>
  <c r="I30" i="1"/>
  <c r="I32" i="1"/>
  <c r="I42" i="1"/>
  <c r="I19" i="1"/>
  <c r="I38" i="1"/>
  <c r="I40" i="1"/>
  <c r="I26" i="1"/>
  <c r="I28" i="1"/>
  <c r="I46" i="1"/>
  <c r="I48" i="1"/>
  <c r="I35" i="1"/>
  <c r="I33" i="1"/>
  <c r="I20" i="1"/>
  <c r="I22" i="1"/>
  <c r="I24" i="1"/>
  <c r="I43" i="1"/>
  <c r="I37" i="1"/>
  <c r="I39" i="1"/>
  <c r="I41" i="1"/>
  <c r="I27" i="1"/>
  <c r="H40" i="1"/>
  <c r="H26" i="1"/>
  <c r="H28" i="1"/>
  <c r="H31" i="1"/>
  <c r="H44" i="1"/>
  <c r="H48" i="1"/>
  <c r="H35" i="1"/>
  <c r="H37" i="1"/>
  <c r="H39" i="1"/>
  <c r="H23" i="1"/>
  <c r="H24" i="1"/>
  <c r="H43" i="1"/>
  <c r="H45" i="1"/>
  <c r="H47" i="1"/>
  <c r="H46" i="1"/>
  <c r="H33" i="1"/>
  <c r="H19" i="1"/>
  <c r="H21" i="1"/>
  <c r="H41" i="1"/>
  <c r="H27" i="1"/>
  <c r="H30" i="1"/>
  <c r="H34" i="1"/>
  <c r="H25" i="1"/>
  <c r="H36" i="1"/>
  <c r="H38" i="1"/>
  <c r="H32" i="1"/>
  <c r="H42" i="1"/>
  <c r="H20" i="1"/>
  <c r="H22" i="1"/>
  <c r="F26" i="1"/>
  <c r="G26" i="1" s="1"/>
  <c r="F20" i="1"/>
  <c r="F31" i="1"/>
  <c r="G31" i="1" s="1"/>
  <c r="F33" i="1"/>
  <c r="G33" i="1" s="1"/>
  <c r="F35" i="1"/>
  <c r="G35" i="1" s="1"/>
  <c r="F28" i="1"/>
  <c r="G28" i="1" s="1"/>
  <c r="F39" i="1"/>
  <c r="G39" i="1" s="1"/>
  <c r="F41" i="1"/>
  <c r="G41" i="1" s="1"/>
  <c r="F43" i="1"/>
  <c r="G43" i="1" s="1"/>
  <c r="F37" i="1"/>
  <c r="G37" i="1" s="1"/>
  <c r="F47" i="1"/>
  <c r="G47" i="1" s="1"/>
  <c r="F25" i="1"/>
  <c r="G25" i="1" s="1"/>
  <c r="F19" i="1"/>
  <c r="F45" i="1"/>
  <c r="G45" i="1" s="1"/>
  <c r="F23" i="1"/>
  <c r="F34" i="1"/>
  <c r="G34" i="1" s="1"/>
  <c r="F44" i="1"/>
  <c r="G44" i="1" s="1"/>
  <c r="F48" i="1"/>
  <c r="G48" i="1" s="1"/>
  <c r="F27" i="1"/>
  <c r="G27" i="1" s="1"/>
  <c r="F38" i="1"/>
  <c r="G38" i="1" s="1"/>
  <c r="F32" i="1"/>
  <c r="G32" i="1" s="1"/>
  <c r="F42" i="1"/>
  <c r="G42" i="1" s="1"/>
  <c r="F36" i="1"/>
  <c r="G36" i="1" s="1"/>
  <c r="F21" i="1"/>
  <c r="F40" i="1"/>
  <c r="G40" i="1" s="1"/>
  <c r="F46" i="1"/>
  <c r="G46" i="1" s="1"/>
  <c r="F22" i="1"/>
  <c r="F24" i="1"/>
  <c r="G24" i="1" s="1"/>
  <c r="F30" i="1"/>
  <c r="G30" i="1" s="1"/>
  <c r="D47" i="1"/>
  <c r="D48" i="1"/>
  <c r="D28" i="1"/>
  <c r="D39" i="1"/>
  <c r="D40" i="1"/>
  <c r="D22" i="1"/>
  <c r="D31" i="1"/>
  <c r="D44" i="1"/>
  <c r="D24" i="1"/>
  <c r="D32" i="1"/>
  <c r="D35" i="1"/>
  <c r="D36" i="1"/>
  <c r="D42" i="1"/>
  <c r="D21" i="1"/>
  <c r="D46" i="1"/>
  <c r="D25" i="1"/>
  <c r="D34" i="1"/>
  <c r="D30" i="1"/>
  <c r="D38" i="1"/>
  <c r="D19" i="1"/>
  <c r="D27" i="1"/>
  <c r="D41" i="1"/>
  <c r="D23" i="1"/>
  <c r="D20" i="1"/>
  <c r="D33" i="1"/>
  <c r="D26" i="1"/>
  <c r="D43" i="1"/>
  <c r="D3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Why manage interest expense?</author>
  </authors>
  <commentList>
    <comment ref="F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Must be calculated separately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<sst xmlns="http://schemas.openxmlformats.org/spreadsheetml/2006/main" count="126" uniqueCount="92">
  <si>
    <t>Input</t>
  </si>
  <si>
    <t>Output</t>
  </si>
  <si>
    <t>Fixed vs. Float Cost Comparison</t>
  </si>
  <si>
    <t>Initial Balance:</t>
  </si>
  <si>
    <t>Amortization Term (yrs):</t>
  </si>
  <si>
    <t>Commitment Term:</t>
  </si>
  <si>
    <t>Borrower Interest Payments for Loan Term</t>
  </si>
  <si>
    <t>Initial Term Rate:</t>
  </si>
  <si>
    <t>Fixed Payments:</t>
  </si>
  <si>
    <t>Credit Spread:</t>
  </si>
  <si>
    <t>Float Payments:</t>
  </si>
  <si>
    <t>Fixed Rate:</t>
  </si>
  <si>
    <t>Initial Floating Rate:</t>
  </si>
  <si>
    <t>Starting Date:</t>
  </si>
  <si>
    <t>Day Count:</t>
  </si>
  <si>
    <t>Amortization Type:</t>
  </si>
  <si>
    <t>Payment Frequency:</t>
  </si>
  <si>
    <t>(1=Mortgage, 2=Avg. Mortgage, 3=Level, 4=None, 5=Custom)</t>
  </si>
  <si>
    <t>Number of Rate Cuts (or increases use negative #)</t>
  </si>
  <si>
    <t>Rate Movement</t>
  </si>
  <si>
    <t>Prepayment Hedge Rate</t>
  </si>
  <si>
    <t>1st year</t>
  </si>
  <si>
    <t>Commitment Term (yrs):</t>
  </si>
  <si>
    <t>Fixed Term Rates</t>
  </si>
  <si>
    <t>Floating Rate</t>
  </si>
  <si>
    <t>2nd year</t>
  </si>
  <si>
    <t>3rd year</t>
  </si>
  <si>
    <t>4th year</t>
  </si>
  <si>
    <t>5th year</t>
  </si>
  <si>
    <t>6th year</t>
  </si>
  <si>
    <t>7th year</t>
  </si>
  <si>
    <t>8th year</t>
  </si>
  <si>
    <t>Fixed Rates</t>
  </si>
  <si>
    <t>Amo Term</t>
  </si>
  <si>
    <t>9th year</t>
  </si>
  <si>
    <t>10th year</t>
  </si>
  <si>
    <t>11th year</t>
  </si>
  <si>
    <t>12th year</t>
  </si>
  <si>
    <t>13th year</t>
  </si>
  <si>
    <t>14th year</t>
  </si>
  <si>
    <t>15th year</t>
  </si>
  <si>
    <t>16th year</t>
  </si>
  <si>
    <t>17th year</t>
  </si>
  <si>
    <t>18th year</t>
  </si>
  <si>
    <t>19th year</t>
  </si>
  <si>
    <t>20th year</t>
  </si>
  <si>
    <t>Initial balance:</t>
  </si>
  <si>
    <t>Initial Hedge Rate:</t>
  </si>
  <si>
    <t>Fixed Rate to Borrower:</t>
  </si>
  <si>
    <t>Starting Floating Rate:</t>
  </si>
  <si>
    <t>Remaining</t>
  </si>
  <si>
    <t>Term</t>
  </si>
  <si>
    <t>PV of Loan</t>
  </si>
  <si>
    <t>Borrower pays upon termination</t>
  </si>
  <si>
    <t>Borrower is paid upon termination</t>
  </si>
  <si>
    <t>Average Life</t>
  </si>
  <si>
    <t>Sum</t>
  </si>
  <si>
    <t>Float Rate</t>
  </si>
  <si>
    <t>Float Payment</t>
  </si>
  <si>
    <t>Fixed Rate</t>
  </si>
  <si>
    <t>Fixed Payment</t>
  </si>
  <si>
    <t>Rate Cuts</t>
  </si>
  <si>
    <t>Number of Rate Cuts</t>
  </si>
  <si>
    <t>commit term</t>
  </si>
  <si>
    <t>amo type</t>
  </si>
  <si>
    <t>Notional</t>
  </si>
  <si>
    <t>Resets (Months)</t>
  </si>
  <si>
    <t>Amort Type</t>
  </si>
  <si>
    <t>Amort Term</t>
  </si>
  <si>
    <t>Mortgage Rate</t>
  </si>
  <si>
    <t>Schedule</t>
  </si>
  <si>
    <t>End of Period</t>
  </si>
  <si>
    <t xml:space="preserve">Interest </t>
  </si>
  <si>
    <t>Reduction</t>
  </si>
  <si>
    <t>Payments</t>
  </si>
  <si>
    <t>Mortgage Type</t>
  </si>
  <si>
    <t>Period</t>
  </si>
  <si>
    <t>custom</t>
  </si>
  <si>
    <t>Mtg</t>
  </si>
  <si>
    <t>Avg Mtg</t>
  </si>
  <si>
    <t>level</t>
  </si>
  <si>
    <t>none</t>
  </si>
  <si>
    <t>How to Use the Model</t>
  </si>
  <si>
    <t>Highighted in blue are changeable inputs.</t>
  </si>
  <si>
    <t>1. Input the loan's initial principal.</t>
  </si>
  <si>
    <t>2. Select the loan's amortization term.</t>
  </si>
  <si>
    <t>4. You may update the fixed term rates and floating rate with ARC daily rates.  Existing rates are current as of publishing.</t>
  </si>
  <si>
    <t>5. Determine and select commitment term.</t>
  </si>
  <si>
    <t>6.Input desired credit spread for the loan.</t>
  </si>
  <si>
    <t>7. See calculated Fixed and Float Payments highlighted in gray.</t>
  </si>
  <si>
    <t>3.Input number of rate cuts expected in column D (existing numbers are current FOMC projections).</t>
  </si>
  <si>
    <t>8. Contact us if you want us to run any scenarios for you:  ARC@southstatebank.com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</si>
</sst>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0.0000%"/>
    <numFmt numFmtId="167" formatCode="_(* #,##0_);_(* \(#,##0\);_(* &quot;-&quot;??_);_(@_)"/>
    <numFmt numFmtId="168" formatCode="m/d/yy"/>
    <numFmt numFmtId="169" formatCode="m/d/yy\ h:mm\ AM/PM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12"/>
      <name val="Arial"/>
      <family val="2"/>
    </font>
    <font>
      <b/>
      <u/>
      <sz val="10"/>
      <name val="CG Times"/>
    </font>
    <font>
      <b/>
      <sz val="10"/>
      <name val="CG Times"/>
      <family val="1"/>
    </font>
    <font>
      <b/>
      <sz val="10"/>
      <name val="CG Times"/>
    </font>
    <font>
      <sz val="8"/>
      <name val="CG Times"/>
    </font>
    <font>
      <u/>
      <sz val="10"/>
      <name val="CG Times"/>
    </font>
    <font>
      <sz val="12"/>
      <color indexed="9"/>
      <name val="Arial"/>
      <family val="2"/>
    </font>
    <font>
      <sz val="12"/>
      <color indexed="13"/>
      <name val="arial"/>
      <family val="2"/>
    </font>
    <font>
      <sz val="10"/>
      <name val="Comic Sans MS"/>
      <family val="4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color indexed="2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4"/>
      <name val="Arial"/>
      <family val="2"/>
    </font>
    <font>
      <sz val="10"/>
      <color theme="0"/>
      <name val="Arial"/>
    </font>
    <font>
      <sz val="14"/>
      <color theme="0"/>
      <name val="Arial"/>
      <family val="2"/>
    </font>
    <font>
      <sz val="12"/>
      <name val="Arial"/>
    </font>
    <font>
      <b/>
      <sz val="12"/>
      <name val="Arial"/>
    </font>
    <font>
      <sz val="10"/>
      <color rgb="FF000000"/>
      <name val="Arial"/>
    </font>
    <font>
      <b/>
      <sz val="14"/>
      <color rgb="FF000000"/>
      <name val="Arial"/>
      <charset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960BB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D3D9DC"/>
        <bgColor indexed="64"/>
      </patternFill>
    </fill>
    <fill>
      <patternFill patternType="solid">
        <fgColor rgb="FFFF9966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>
      <alignment horizontal="left"/>
    </xf>
    <xf numFmtId="0" fontId="1" fillId="0" borderId="0">
      <alignment wrapText="1"/>
    </xf>
    <xf numFmtId="0" fontId="1" fillId="0" borderId="1"/>
    <xf numFmtId="0" fontId="1" fillId="0" borderId="2"/>
    <xf numFmtId="0" fontId="1" fillId="0" borderId="2">
      <alignment horizontal="centerContinuous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0" fillId="2" borderId="3" xfId="0" applyFill="1" applyBorder="1"/>
    <xf numFmtId="0" fontId="4" fillId="2" borderId="0" xfId="0" applyFont="1" applyFill="1" applyAlignment="1">
      <alignment horizontal="right"/>
    </xf>
    <xf numFmtId="6" fontId="0" fillId="2" borderId="0" xfId="0" applyNumberFormat="1" applyFill="1"/>
    <xf numFmtId="0" fontId="12" fillId="0" borderId="0" xfId="0" applyFont="1"/>
    <xf numFmtId="0" fontId="8" fillId="0" borderId="0" xfId="0" applyFont="1"/>
    <xf numFmtId="165" fontId="8" fillId="0" borderId="0" xfId="2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13" fillId="0" borderId="0" xfId="2" applyNumberFormat="1" applyFont="1"/>
    <xf numFmtId="165" fontId="13" fillId="4" borderId="0" xfId="0" applyNumberFormat="1" applyFont="1" applyFill="1"/>
    <xf numFmtId="165" fontId="13" fillId="0" borderId="0" xfId="0" applyNumberFormat="1" applyFont="1"/>
    <xf numFmtId="1" fontId="13" fillId="4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14" fontId="13" fillId="0" borderId="0" xfId="0" applyNumberFormat="1" applyFont="1" applyAlignment="1" applyProtection="1">
      <alignment horizontal="center"/>
      <protection locked="0"/>
    </xf>
    <xf numFmtId="0" fontId="19" fillId="0" borderId="0" xfId="0" applyFont="1"/>
    <xf numFmtId="1" fontId="16" fillId="0" borderId="0" xfId="0" applyNumberFormat="1" applyFont="1" applyAlignment="1">
      <alignment horizontal="center"/>
    </xf>
    <xf numFmtId="164" fontId="13" fillId="4" borderId="0" xfId="12" applyNumberFormat="1" applyFont="1" applyFill="1" applyAlignment="1" applyProtection="1">
      <alignment horizontal="center"/>
      <protection locked="0"/>
    </xf>
    <xf numFmtId="1" fontId="13" fillId="0" borderId="0" xfId="0" applyNumberFormat="1" applyFont="1" applyAlignment="1">
      <alignment horizontal="center"/>
    </xf>
    <xf numFmtId="44" fontId="13" fillId="0" borderId="0" xfId="2" applyFont="1" applyAlignment="1">
      <alignment horizontal="center"/>
    </xf>
    <xf numFmtId="166" fontId="13" fillId="0" borderId="0" xfId="12" applyNumberFormat="1" applyFont="1" applyBorder="1" applyAlignment="1">
      <alignment horizontal="right"/>
    </xf>
    <xf numFmtId="43" fontId="13" fillId="0" borderId="0" xfId="1" applyFont="1" applyFill="1" applyAlignment="1" applyProtection="1"/>
    <xf numFmtId="165" fontId="13" fillId="0" borderId="0" xfId="2" applyNumberFormat="1" applyFont="1" applyFill="1" applyProtection="1"/>
    <xf numFmtId="165" fontId="13" fillId="0" borderId="0" xfId="2" applyNumberFormat="1" applyFont="1" applyFill="1" applyAlignment="1" applyProtection="1">
      <alignment horizontal="center"/>
    </xf>
    <xf numFmtId="168" fontId="20" fillId="5" borderId="0" xfId="0" applyNumberFormat="1" applyFont="1" applyFill="1"/>
    <xf numFmtId="0" fontId="13" fillId="5" borderId="0" xfId="0" applyFont="1" applyFill="1"/>
    <xf numFmtId="0" fontId="13" fillId="5" borderId="0" xfId="2" applyNumberFormat="1" applyFont="1" applyFill="1"/>
    <xf numFmtId="165" fontId="13" fillId="0" borderId="0" xfId="2" applyNumberFormat="1" applyFont="1" applyFill="1"/>
    <xf numFmtId="165" fontId="21" fillId="0" borderId="0" xfId="0" applyNumberFormat="1" applyFont="1"/>
    <xf numFmtId="168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69" fontId="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4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9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0" fontId="2" fillId="0" borderId="0" xfId="12" applyNumberFormat="1" applyFont="1"/>
    <xf numFmtId="165" fontId="2" fillId="0" borderId="0" xfId="2" applyNumberFormat="1" applyFont="1"/>
    <xf numFmtId="2" fontId="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" fillId="0" borderId="0" xfId="2" applyNumberFormat="1" applyFont="1" applyBorder="1"/>
    <xf numFmtId="14" fontId="2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5" fontId="23" fillId="0" borderId="0" xfId="2" applyNumberFormat="1" applyFont="1"/>
    <xf numFmtId="44" fontId="13" fillId="0" borderId="0" xfId="0" applyNumberFormat="1" applyFont="1"/>
    <xf numFmtId="8" fontId="13" fillId="0" borderId="0" xfId="0" applyNumberFormat="1" applyFont="1"/>
    <xf numFmtId="165" fontId="1" fillId="3" borderId="0" xfId="2" applyNumberFormat="1" applyFill="1"/>
    <xf numFmtId="6" fontId="5" fillId="2" borderId="0" xfId="0" applyNumberFormat="1" applyFont="1" applyFill="1"/>
    <xf numFmtId="15" fontId="0" fillId="3" borderId="5" xfId="0" applyNumberFormat="1" applyFill="1" applyBorder="1"/>
    <xf numFmtId="15" fontId="0" fillId="3" borderId="6" xfId="0" applyNumberFormat="1" applyFill="1" applyBorder="1"/>
    <xf numFmtId="6" fontId="0" fillId="2" borderId="0" xfId="0" applyNumberFormat="1" applyFill="1" applyAlignment="1">
      <alignment horizontal="center"/>
    </xf>
    <xf numFmtId="0" fontId="25" fillId="0" borderId="0" xfId="0" applyFont="1"/>
    <xf numFmtId="0" fontId="1" fillId="0" borderId="0" xfId="0" applyFont="1"/>
    <xf numFmtId="0" fontId="0" fillId="6" borderId="0" xfId="0" applyFill="1"/>
    <xf numFmtId="0" fontId="7" fillId="6" borderId="0" xfId="0" applyFont="1" applyFill="1"/>
    <xf numFmtId="0" fontId="0" fillId="7" borderId="7" xfId="0" applyFill="1" applyBorder="1" applyProtection="1">
      <protection locked="0"/>
    </xf>
    <xf numFmtId="10" fontId="0" fillId="7" borderId="7" xfId="0" applyNumberFormat="1" applyFill="1" applyBorder="1" applyAlignment="1" applyProtection="1">
      <alignment horizontal="right"/>
      <protection locked="0"/>
    </xf>
    <xf numFmtId="168" fontId="0" fillId="7" borderId="7" xfId="0" applyNumberFormat="1" applyFill="1" applyBorder="1" applyAlignment="1" applyProtection="1">
      <alignment horizontal="right"/>
      <protection locked="0"/>
    </xf>
    <xf numFmtId="165" fontId="1" fillId="6" borderId="0" xfId="2" applyNumberFormat="1" applyFill="1"/>
    <xf numFmtId="0" fontId="0" fillId="8" borderId="0" xfId="0" applyFill="1"/>
    <xf numFmtId="0" fontId="7" fillId="8" borderId="0" xfId="0" applyFont="1" applyFill="1"/>
    <xf numFmtId="0" fontId="0" fillId="8" borderId="0" xfId="0" applyFill="1" applyAlignment="1">
      <alignment horizontal="right"/>
    </xf>
    <xf numFmtId="10" fontId="2" fillId="0" borderId="0" xfId="12" applyNumberFormat="1" applyFont="1" applyBorder="1"/>
    <xf numFmtId="10" fontId="17" fillId="0" borderId="0" xfId="12" applyNumberFormat="1" applyFont="1" applyFill="1" applyBorder="1" applyAlignment="1" applyProtection="1">
      <alignment horizontal="center"/>
      <protection locked="0"/>
    </xf>
    <xf numFmtId="10" fontId="22" fillId="2" borderId="3" xfId="12" applyNumberFormat="1" applyFont="1" applyFill="1" applyBorder="1" applyAlignment="1">
      <alignment horizontal="left"/>
    </xf>
    <xf numFmtId="0" fontId="1" fillId="2" borderId="0" xfId="0" applyFont="1" applyFill="1"/>
    <xf numFmtId="2" fontId="0" fillId="2" borderId="0" xfId="0" applyNumberFormat="1" applyFill="1"/>
    <xf numFmtId="165" fontId="26" fillId="0" borderId="0" xfId="0" applyNumberFormat="1" applyFont="1"/>
    <xf numFmtId="0" fontId="26" fillId="0" borderId="0" xfId="0" applyFont="1"/>
    <xf numFmtId="0" fontId="0" fillId="6" borderId="0" xfId="0" applyFill="1" applyAlignment="1">
      <alignment wrapText="1"/>
    </xf>
    <xf numFmtId="10" fontId="28" fillId="2" borderId="4" xfId="0" quotePrefix="1" applyNumberFormat="1" applyFont="1" applyFill="1" applyBorder="1" applyAlignment="1">
      <alignment horizontal="left"/>
    </xf>
    <xf numFmtId="0" fontId="26" fillId="2" borderId="4" xfId="0" applyFont="1" applyFill="1" applyBorder="1"/>
    <xf numFmtId="0" fontId="4" fillId="2" borderId="0" xfId="0" quotePrefix="1" applyFont="1" applyFill="1" applyAlignment="1">
      <alignment horizontal="center"/>
    </xf>
    <xf numFmtId="10" fontId="27" fillId="2" borderId="0" xfId="0" quotePrefix="1" applyNumberFormat="1" applyFont="1" applyFill="1" applyAlignment="1">
      <alignment horizontal="center"/>
    </xf>
    <xf numFmtId="9" fontId="27" fillId="2" borderId="0" xfId="12" quotePrefix="1" applyFont="1" applyFill="1" applyBorder="1" applyAlignment="1">
      <alignment horizontal="center"/>
    </xf>
    <xf numFmtId="164" fontId="4" fillId="2" borderId="0" xfId="12" applyNumberFormat="1" applyFont="1" applyFill="1" applyBorder="1" applyAlignment="1">
      <alignment horizontal="center"/>
    </xf>
    <xf numFmtId="10" fontId="4" fillId="2" borderId="0" xfId="12" applyNumberFormat="1" applyFont="1" applyFill="1" applyBorder="1" applyAlignment="1">
      <alignment horizontal="center"/>
    </xf>
    <xf numFmtId="166" fontId="4" fillId="2" borderId="0" xfId="12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6" fontId="0" fillId="3" borderId="0" xfId="0" applyNumberFormat="1" applyFill="1" applyAlignment="1">
      <alignment horizontal="center"/>
    </xf>
    <xf numFmtId="0" fontId="0" fillId="2" borderId="0" xfId="0" quotePrefix="1" applyFill="1" applyAlignment="1">
      <alignment horizontal="center"/>
    </xf>
    <xf numFmtId="6" fontId="24" fillId="2" borderId="0" xfId="0" applyNumberFormat="1" applyFont="1" applyFill="1"/>
    <xf numFmtId="10" fontId="0" fillId="0" borderId="0" xfId="12" applyNumberFormat="1" applyFont="1"/>
    <xf numFmtId="10" fontId="0" fillId="0" borderId="0" xfId="0" applyNumberFormat="1"/>
    <xf numFmtId="15" fontId="0" fillId="0" borderId="0" xfId="0" applyNumberFormat="1"/>
    <xf numFmtId="165" fontId="1" fillId="0" borderId="0" xfId="2" applyNumberFormat="1" applyFill="1" applyBorder="1"/>
    <xf numFmtId="0" fontId="1" fillId="8" borderId="0" xfId="0" applyFont="1" applyFill="1" applyAlignment="1">
      <alignment horizontal="right"/>
    </xf>
    <xf numFmtId="0" fontId="26" fillId="2" borderId="0" xfId="0" applyFont="1" applyFill="1"/>
    <xf numFmtId="165" fontId="1" fillId="9" borderId="0" xfId="2" applyNumberFormat="1" applyFill="1"/>
    <xf numFmtId="10" fontId="1" fillId="3" borderId="0" xfId="12" applyNumberFormat="1" applyFill="1"/>
    <xf numFmtId="166" fontId="1" fillId="9" borderId="0" xfId="12" applyNumberFormat="1" applyFill="1"/>
    <xf numFmtId="165" fontId="0" fillId="2" borderId="0" xfId="0" applyNumberFormat="1" applyFill="1"/>
    <xf numFmtId="0" fontId="1" fillId="6" borderId="0" xfId="0" applyFont="1" applyFill="1"/>
    <xf numFmtId="0" fontId="0" fillId="6" borderId="0" xfId="0" applyFill="1" applyAlignment="1">
      <alignment horizontal="center"/>
    </xf>
    <xf numFmtId="6" fontId="0" fillId="6" borderId="0" xfId="0" applyNumberFormat="1" applyFill="1" applyAlignment="1">
      <alignment horizontal="center"/>
    </xf>
    <xf numFmtId="0" fontId="0" fillId="6" borderId="0" xfId="0" quotePrefix="1" applyFill="1" applyAlignment="1">
      <alignment horizontal="center"/>
    </xf>
    <xf numFmtId="15" fontId="0" fillId="6" borderId="0" xfId="0" applyNumberFormat="1" applyFill="1"/>
    <xf numFmtId="165" fontId="1" fillId="6" borderId="0" xfId="2" applyNumberFormat="1" applyFill="1" applyBorder="1"/>
    <xf numFmtId="10" fontId="0" fillId="0" borderId="0" xfId="0" applyNumberFormat="1" applyAlignment="1" applyProtection="1">
      <alignment horizontal="right"/>
      <protection locked="0"/>
    </xf>
    <xf numFmtId="167" fontId="0" fillId="7" borderId="8" xfId="1" applyNumberFormat="1" applyFont="1" applyFill="1" applyBorder="1" applyAlignment="1" applyProtection="1">
      <alignment horizontal="right"/>
      <protection locked="0"/>
    </xf>
    <xf numFmtId="10" fontId="26" fillId="11" borderId="7" xfId="0" applyNumberFormat="1" applyFont="1" applyFill="1" applyBorder="1" applyAlignment="1" applyProtection="1">
      <alignment horizontal="right"/>
      <protection locked="0"/>
    </xf>
    <xf numFmtId="0" fontId="30" fillId="10" borderId="13" xfId="0" applyFont="1" applyFill="1" applyBorder="1" applyAlignment="1" applyProtection="1">
      <alignment horizontal="center"/>
      <protection locked="0"/>
    </xf>
    <xf numFmtId="0" fontId="30" fillId="10" borderId="14" xfId="0" applyFont="1" applyFill="1" applyBorder="1" applyAlignment="1" applyProtection="1">
      <alignment horizontal="center"/>
      <protection locked="0"/>
    </xf>
    <xf numFmtId="164" fontId="1" fillId="2" borderId="0" xfId="12" applyNumberFormat="1" applyFont="1" applyFill="1"/>
    <xf numFmtId="10" fontId="1" fillId="2" borderId="0" xfId="12" applyNumberFormat="1" applyFont="1" applyFill="1"/>
    <xf numFmtId="165" fontId="1" fillId="0" borderId="0" xfId="2" applyNumberFormat="1" applyFont="1" applyFill="1" applyBorder="1"/>
    <xf numFmtId="165" fontId="1" fillId="7" borderId="7" xfId="2" applyNumberFormat="1" applyFont="1" applyFill="1" applyBorder="1" applyProtection="1">
      <protection locked="0"/>
    </xf>
    <xf numFmtId="167" fontId="1" fillId="7" borderId="7" xfId="1" applyNumberFormat="1" applyFont="1" applyFill="1" applyBorder="1" applyAlignment="1" applyProtection="1">
      <alignment horizontal="right"/>
      <protection locked="0"/>
    </xf>
    <xf numFmtId="6" fontId="4" fillId="2" borderId="0" xfId="0" applyNumberFormat="1" applyFont="1" applyFill="1"/>
    <xf numFmtId="165" fontId="1" fillId="3" borderId="0" xfId="2" applyNumberFormat="1" applyFont="1" applyFill="1" applyBorder="1"/>
    <xf numFmtId="165" fontId="1" fillId="0" borderId="0" xfId="2" applyNumberFormat="1" applyFont="1"/>
    <xf numFmtId="164" fontId="1" fillId="0" borderId="0" xfId="12" applyNumberFormat="1" applyFont="1" applyFill="1" applyBorder="1" applyAlignment="1">
      <alignment horizontal="center"/>
    </xf>
    <xf numFmtId="44" fontId="1" fillId="0" borderId="0" xfId="2" applyFont="1" applyProtection="1"/>
    <xf numFmtId="166" fontId="1" fillId="0" borderId="0" xfId="0" applyNumberFormat="1" applyFont="1"/>
    <xf numFmtId="0" fontId="1" fillId="5" borderId="0" xfId="0" applyFont="1" applyFill="1"/>
    <xf numFmtId="165" fontId="1" fillId="0" borderId="0" xfId="2" applyNumberFormat="1" applyFont="1" applyBorder="1"/>
    <xf numFmtId="6" fontId="24" fillId="6" borderId="0" xfId="0" quotePrefix="1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10" fontId="1" fillId="2" borderId="0" xfId="12" applyNumberFormat="1" applyFont="1" applyFill="1" applyBorder="1"/>
    <xf numFmtId="0" fontId="33" fillId="6" borderId="0" xfId="0" applyFont="1" applyFill="1"/>
    <xf numFmtId="0" fontId="34" fillId="6" borderId="0" xfId="0" applyFont="1" applyFill="1"/>
    <xf numFmtId="0" fontId="1" fillId="6" borderId="0" xfId="0" applyFont="1" applyFill="1" applyAlignment="1">
      <alignment wrapText="1"/>
    </xf>
    <xf numFmtId="164" fontId="1" fillId="6" borderId="0" xfId="12" applyNumberFormat="1" applyFont="1" applyFill="1" applyBorder="1" applyAlignment="1">
      <alignment wrapText="1"/>
    </xf>
    <xf numFmtId="10" fontId="1" fillId="6" borderId="0" xfId="12" applyNumberFormat="1" applyFont="1" applyFill="1" applyBorder="1" applyAlignment="1">
      <alignment wrapText="1"/>
    </xf>
    <xf numFmtId="0" fontId="3" fillId="6" borderId="0" xfId="0" quotePrefix="1" applyFont="1" applyFill="1" applyAlignment="1">
      <alignment horizontal="left"/>
    </xf>
    <xf numFmtId="0" fontId="32" fillId="6" borderId="0" xfId="0" applyFont="1" applyFill="1"/>
    <xf numFmtId="0" fontId="5" fillId="6" borderId="0" xfId="0" applyFont="1" applyFill="1"/>
    <xf numFmtId="0" fontId="4" fillId="6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wrapText="1"/>
    </xf>
    <xf numFmtId="0" fontId="4" fillId="12" borderId="20" xfId="0" applyFont="1" applyFill="1" applyBorder="1" applyAlignment="1">
      <alignment horizontal="center"/>
    </xf>
    <xf numFmtId="10" fontId="30" fillId="10" borderId="19" xfId="0" applyNumberFormat="1" applyFont="1" applyFill="1" applyBorder="1" applyAlignment="1" applyProtection="1">
      <alignment horizontal="center"/>
      <protection locked="0"/>
    </xf>
    <xf numFmtId="10" fontId="30" fillId="10" borderId="18" xfId="0" applyNumberFormat="1" applyFont="1" applyFill="1" applyBorder="1" applyAlignment="1" applyProtection="1">
      <alignment horizontal="center"/>
      <protection locked="0"/>
    </xf>
    <xf numFmtId="165" fontId="1" fillId="6" borderId="0" xfId="2" applyNumberFormat="1" applyFill="1" applyBorder="1" applyAlignment="1">
      <alignment horizontal="center"/>
    </xf>
    <xf numFmtId="165" fontId="1" fillId="0" borderId="0" xfId="2" applyNumberFormat="1" applyFill="1" applyBorder="1" applyAlignment="1">
      <alignment horizontal="center"/>
    </xf>
    <xf numFmtId="6" fontId="4" fillId="6" borderId="0" xfId="0" applyNumberFormat="1" applyFont="1" applyFill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165" fontId="26" fillId="10" borderId="22" xfId="2" applyNumberFormat="1" applyFont="1" applyFill="1" applyBorder="1" applyAlignment="1" applyProtection="1">
      <alignment horizontal="center"/>
      <protection locked="0"/>
    </xf>
    <xf numFmtId="0" fontId="0" fillId="8" borderId="0" xfId="0" applyFill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/>
    </xf>
    <xf numFmtId="10" fontId="30" fillId="10" borderId="21" xfId="0" applyNumberFormat="1" applyFont="1" applyFill="1" applyBorder="1" applyAlignment="1">
      <alignment horizontal="center"/>
    </xf>
    <xf numFmtId="0" fontId="4" fillId="6" borderId="0" xfId="0" applyFont="1" applyFill="1" applyAlignment="1">
      <alignment vertical="center"/>
    </xf>
    <xf numFmtId="10" fontId="28" fillId="0" borderId="4" xfId="0" quotePrefix="1" applyNumberFormat="1" applyFont="1" applyBorder="1" applyAlignment="1">
      <alignment horizontal="left"/>
    </xf>
    <xf numFmtId="10" fontId="22" fillId="0" borderId="3" xfId="12" applyNumberFormat="1" applyFont="1" applyFill="1" applyBorder="1" applyAlignment="1">
      <alignment horizontal="left"/>
    </xf>
    <xf numFmtId="6" fontId="0" fillId="0" borderId="0" xfId="0" applyNumberFormat="1" applyAlignment="1">
      <alignment horizontal="center"/>
    </xf>
    <xf numFmtId="6" fontId="0" fillId="0" borderId="0" xfId="0" applyNumberFormat="1"/>
    <xf numFmtId="165" fontId="1" fillId="0" borderId="0" xfId="2" applyNumberFormat="1" applyFill="1"/>
    <xf numFmtId="0" fontId="4" fillId="0" borderId="0" xfId="0" applyFont="1" applyAlignment="1">
      <alignment vertical="center"/>
    </xf>
    <xf numFmtId="6" fontId="24" fillId="0" borderId="0" xfId="0" applyNumberFormat="1" applyFont="1"/>
    <xf numFmtId="164" fontId="4" fillId="6" borderId="0" xfId="12" applyNumberFormat="1" applyFont="1" applyFill="1" applyAlignment="1">
      <alignment horizontal="center"/>
    </xf>
    <xf numFmtId="10" fontId="27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12" borderId="16" xfId="0" applyFill="1" applyBorder="1" applyAlignment="1">
      <alignment horizontal="right"/>
    </xf>
    <xf numFmtId="0" fontId="0" fillId="12" borderId="17" xfId="0" applyFill="1" applyBorder="1" applyAlignment="1">
      <alignment horizontal="right"/>
    </xf>
    <xf numFmtId="0" fontId="0" fillId="12" borderId="23" xfId="0" applyFill="1" applyBorder="1" applyAlignment="1">
      <alignment horizontal="right"/>
    </xf>
    <xf numFmtId="0" fontId="29" fillId="12" borderId="15" xfId="0" applyFont="1" applyFill="1" applyBorder="1" applyAlignment="1">
      <alignment horizontal="center"/>
    </xf>
    <xf numFmtId="165" fontId="31" fillId="11" borderId="24" xfId="2" applyNumberFormat="1" applyFont="1" applyFill="1" applyBorder="1" applyAlignment="1">
      <alignment horizontal="center"/>
    </xf>
    <xf numFmtId="0" fontId="29" fillId="12" borderId="17" xfId="0" applyFont="1" applyFill="1" applyBorder="1" applyAlignment="1">
      <alignment horizontal="center"/>
    </xf>
    <xf numFmtId="165" fontId="31" fillId="11" borderId="25" xfId="2" applyNumberFormat="1" applyFont="1" applyFill="1" applyBorder="1" applyAlignment="1">
      <alignment horizontal="center"/>
    </xf>
    <xf numFmtId="165" fontId="26" fillId="10" borderId="10" xfId="2" applyNumberFormat="1" applyFont="1" applyFill="1" applyBorder="1" applyProtection="1">
      <protection locked="0"/>
    </xf>
    <xf numFmtId="0" fontId="30" fillId="10" borderId="10" xfId="0" applyFont="1" applyFill="1" applyBorder="1" applyProtection="1">
      <protection locked="0"/>
    </xf>
    <xf numFmtId="10" fontId="30" fillId="11" borderId="10" xfId="0" applyNumberFormat="1" applyFont="1" applyFill="1" applyBorder="1" applyAlignment="1" applyProtection="1">
      <alignment horizontal="right"/>
      <protection locked="0"/>
    </xf>
    <xf numFmtId="10" fontId="30" fillId="10" borderId="10" xfId="0" applyNumberFormat="1" applyFont="1" applyFill="1" applyBorder="1" applyAlignment="1" applyProtection="1">
      <alignment horizontal="right"/>
      <protection locked="0"/>
    </xf>
    <xf numFmtId="10" fontId="30" fillId="11" borderId="9" xfId="0" applyNumberFormat="1" applyFont="1" applyFill="1" applyBorder="1" applyAlignment="1" applyProtection="1">
      <alignment horizontal="right"/>
      <protection locked="0"/>
    </xf>
    <xf numFmtId="10" fontId="30" fillId="11" borderId="11" xfId="0" applyNumberFormat="1" applyFont="1" applyFill="1" applyBorder="1" applyAlignment="1" applyProtection="1">
      <alignment horizontal="right"/>
      <protection locked="0"/>
    </xf>
    <xf numFmtId="168" fontId="30" fillId="11" borderId="9" xfId="0" applyNumberFormat="1" applyFont="1" applyFill="1" applyBorder="1" applyAlignment="1" applyProtection="1">
      <alignment horizontal="right"/>
      <protection locked="0"/>
    </xf>
    <xf numFmtId="10" fontId="4" fillId="6" borderId="0" xfId="12" applyNumberFormat="1" applyFont="1" applyFill="1" applyAlignment="1">
      <alignment horizontal="center"/>
    </xf>
    <xf numFmtId="165" fontId="0" fillId="6" borderId="0" xfId="2" applyNumberFormat="1" applyFont="1" applyFill="1" applyAlignment="1">
      <alignment horizontal="center"/>
    </xf>
    <xf numFmtId="165" fontId="0" fillId="6" borderId="0" xfId="2" applyNumberFormat="1" applyFont="1" applyFill="1"/>
    <xf numFmtId="165" fontId="0" fillId="0" borderId="0" xfId="2" applyNumberFormat="1" applyFont="1"/>
    <xf numFmtId="164" fontId="4" fillId="0" borderId="0" xfId="12" applyNumberFormat="1" applyFont="1" applyAlignment="1">
      <alignment horizontal="center"/>
    </xf>
    <xf numFmtId="10" fontId="27" fillId="0" borderId="0" xfId="0" applyNumberFormat="1" applyFont="1" applyAlignment="1">
      <alignment horizontal="center"/>
    </xf>
    <xf numFmtId="166" fontId="4" fillId="6" borderId="0" xfId="12" applyNumberFormat="1" applyFont="1" applyFill="1" applyAlignment="1">
      <alignment horizontal="center"/>
    </xf>
    <xf numFmtId="9" fontId="27" fillId="6" borderId="0" xfId="12" applyFont="1" applyFill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0" fillId="10" borderId="0" xfId="0" applyFont="1" applyFill="1" applyAlignment="1" applyProtection="1">
      <alignment horizontal="center"/>
      <protection locked="0"/>
    </xf>
    <xf numFmtId="0" fontId="0" fillId="6" borderId="16" xfId="0" applyFill="1" applyBorder="1"/>
    <xf numFmtId="15" fontId="33" fillId="0" borderId="0" xfId="0" applyNumberFormat="1" applyFont="1"/>
    <xf numFmtId="15" fontId="0" fillId="0" borderId="0" xfId="0" applyNumberFormat="1" applyAlignment="1">
      <alignment vertical="center"/>
    </xf>
    <xf numFmtId="15" fontId="0" fillId="0" borderId="0" xfId="0" applyNumberFormat="1" applyAlignment="1">
      <alignment wrapText="1"/>
    </xf>
    <xf numFmtId="0" fontId="1" fillId="13" borderId="6" xfId="0" applyFont="1" applyFill="1" applyBorder="1" applyAlignment="1">
      <alignment horizontal="left" vertical="top"/>
    </xf>
    <xf numFmtId="0" fontId="3" fillId="13" borderId="27" xfId="0" applyFont="1" applyFill="1" applyBorder="1" applyAlignment="1">
      <alignment horizontal="left"/>
    </xf>
    <xf numFmtId="0" fontId="1" fillId="13" borderId="6" xfId="0" applyFont="1" applyFill="1" applyBorder="1" applyAlignment="1">
      <alignment horizontal="left"/>
    </xf>
    <xf numFmtId="0" fontId="1" fillId="13" borderId="6" xfId="0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6" fontId="24" fillId="2" borderId="0" xfId="0" quotePrefix="1" applyNumberFormat="1" applyFont="1" applyFill="1" applyAlignment="1">
      <alignment horizontal="left"/>
    </xf>
    <xf numFmtId="6" fontId="2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5" fontId="22" fillId="0" borderId="0" xfId="0" applyNumberFormat="1" applyFont="1" applyAlignment="1">
      <alignment wrapText="1"/>
    </xf>
    <xf numFmtId="165" fontId="0" fillId="0" borderId="0" xfId="0" applyNumberFormat="1" applyAlignment="1">
      <alignment wrapText="1"/>
    </xf>
  </cellXfs>
  <cellStyles count="13">
    <cellStyle name="Comma" xfId="1" builtinId="3"/>
    <cellStyle name="Currency" xfId="2" builtinId="4"/>
    <cellStyle name="Header" xfId="3" xr:uid="{00000000-0005-0000-0000-000002000000}"/>
    <cellStyle name="Headers" xfId="4" xr:uid="{00000000-0005-0000-0000-000003000000}"/>
    <cellStyle name="Headers &amp; Right Line" xfId="5" xr:uid="{00000000-0005-0000-0000-000004000000}"/>
    <cellStyle name="Headers &amp; Underlines" xfId="6" xr:uid="{00000000-0005-0000-0000-000005000000}"/>
    <cellStyle name="Headers Ctr Underline" xfId="7" xr:uid="{00000000-0005-0000-0000-000006000000}"/>
    <cellStyle name="Milliers [0]_Open&amp;Close" xfId="8" xr:uid="{00000000-0005-0000-0000-000007000000}"/>
    <cellStyle name="Milliers_Open&amp;Close" xfId="9" xr:uid="{00000000-0005-0000-0000-000008000000}"/>
    <cellStyle name="Monétaire [0]_Open&amp;Close" xfId="10" xr:uid="{00000000-0005-0000-0000-000009000000}"/>
    <cellStyle name="Monétaire_Open&amp;Close" xfId="11" xr:uid="{00000000-0005-0000-0000-00000A000000}"/>
    <cellStyle name="Normal" xfId="0" builtinId="0"/>
    <cellStyle name="Percent" xfId="12" builtinId="5"/>
  </cellStyles>
  <dxfs count="7"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</dxfs>
  <tableStyles count="0" defaultTableStyle="TableStyleMedium2" defaultPivotStyle="PivotStyleLight16"/>
  <colors>
    <mruColors>
      <color rgb="FFFF9966"/>
      <color rgb="FFCC6600"/>
      <color rgb="FFFFBF3F"/>
      <color rgb="FF002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P\FP%20Trading\Models\Ficad%20Model\Market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P\FP%20Trading\Models\MarketBase\MKTBaseJ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ro Curve"/>
      <sheetName val="yldcrvl"/>
      <sheetName val="futures"/>
      <sheetName val="Zero Curve - Live"/>
      <sheetName val="mdidata"/>
      <sheetName val="CurveHedgePoints"/>
      <sheetName val="ATMCapFloorVol"/>
      <sheetName val="base_vol"/>
      <sheetName val="CapVol"/>
      <sheetName val="FloorVol"/>
      <sheetName val="SwaptionVol"/>
      <sheetName val="swo_vol"/>
      <sheetName val="SpreadLocks"/>
      <sheetName val="Graph"/>
      <sheetName val="Holidays"/>
      <sheetName val="FutCvxAdj"/>
      <sheetName val="Market Data"/>
      <sheetName val="Sheet1"/>
    </sheetNames>
    <sheetDataSet>
      <sheetData sheetId="0" refreshError="1">
        <row r="6">
          <cell r="Y6">
            <v>7</v>
          </cell>
        </row>
        <row r="256">
          <cell r="A256" t="str">
            <v>Shift (bps)</v>
          </cell>
        </row>
        <row r="257">
          <cell r="A257" t="str">
            <v>Grid dates</v>
          </cell>
        </row>
        <row r="258">
          <cell r="A258">
            <v>37760</v>
          </cell>
        </row>
        <row r="259">
          <cell r="A259">
            <v>37761</v>
          </cell>
        </row>
        <row r="260">
          <cell r="A260">
            <v>37762</v>
          </cell>
        </row>
        <row r="261">
          <cell r="A261">
            <v>37769</v>
          </cell>
        </row>
        <row r="262">
          <cell r="A262">
            <v>37776</v>
          </cell>
        </row>
        <row r="263">
          <cell r="A263">
            <v>37795</v>
          </cell>
        </row>
        <row r="264">
          <cell r="A264">
            <v>37823</v>
          </cell>
        </row>
        <row r="265">
          <cell r="A265">
            <v>37854</v>
          </cell>
        </row>
        <row r="266">
          <cell r="A266">
            <v>37880</v>
          </cell>
        </row>
        <row r="267">
          <cell r="A267">
            <v>37971</v>
          </cell>
        </row>
        <row r="268">
          <cell r="A268">
            <v>38062</v>
          </cell>
        </row>
        <row r="269">
          <cell r="A269">
            <v>38153</v>
          </cell>
        </row>
        <row r="270">
          <cell r="A270">
            <v>38244</v>
          </cell>
        </row>
        <row r="271">
          <cell r="A271">
            <v>38335</v>
          </cell>
        </row>
        <row r="272">
          <cell r="A272">
            <v>38426</v>
          </cell>
        </row>
        <row r="273">
          <cell r="A273">
            <v>38517</v>
          </cell>
        </row>
        <row r="274">
          <cell r="A274">
            <v>38608</v>
          </cell>
        </row>
        <row r="275">
          <cell r="A275">
            <v>38706</v>
          </cell>
        </row>
        <row r="276">
          <cell r="A276">
            <v>38797</v>
          </cell>
        </row>
        <row r="277">
          <cell r="A277">
            <v>38881</v>
          </cell>
        </row>
        <row r="278">
          <cell r="A278">
            <v>38979</v>
          </cell>
        </row>
        <row r="279">
          <cell r="A279">
            <v>39070</v>
          </cell>
        </row>
        <row r="280">
          <cell r="A280">
            <v>39161</v>
          </cell>
        </row>
        <row r="281">
          <cell r="A281">
            <v>39252</v>
          </cell>
        </row>
        <row r="282">
          <cell r="A282">
            <v>39407</v>
          </cell>
        </row>
        <row r="283">
          <cell r="A283">
            <v>39589</v>
          </cell>
        </row>
        <row r="284">
          <cell r="A284">
            <v>39773</v>
          </cell>
        </row>
        <row r="285">
          <cell r="A285">
            <v>39954</v>
          </cell>
        </row>
        <row r="286">
          <cell r="A286">
            <v>40138</v>
          </cell>
        </row>
        <row r="287">
          <cell r="A287">
            <v>40319</v>
          </cell>
        </row>
        <row r="288">
          <cell r="A288">
            <v>40503</v>
          </cell>
        </row>
        <row r="289">
          <cell r="A289">
            <v>40684</v>
          </cell>
        </row>
        <row r="290">
          <cell r="A290">
            <v>40868</v>
          </cell>
        </row>
        <row r="291">
          <cell r="A291">
            <v>41050</v>
          </cell>
        </row>
        <row r="292">
          <cell r="A292">
            <v>41234</v>
          </cell>
        </row>
        <row r="293">
          <cell r="A293">
            <v>41415</v>
          </cell>
        </row>
        <row r="294">
          <cell r="A294">
            <v>41599</v>
          </cell>
        </row>
        <row r="295">
          <cell r="A295">
            <v>41780</v>
          </cell>
        </row>
        <row r="296">
          <cell r="A296">
            <v>41964</v>
          </cell>
        </row>
        <row r="297">
          <cell r="A297">
            <v>42145</v>
          </cell>
        </row>
        <row r="298">
          <cell r="A298">
            <v>42329</v>
          </cell>
        </row>
        <row r="299">
          <cell r="A299">
            <v>42511</v>
          </cell>
        </row>
        <row r="300">
          <cell r="A300">
            <v>42695</v>
          </cell>
        </row>
        <row r="301">
          <cell r="A301">
            <v>42876</v>
          </cell>
        </row>
        <row r="302">
          <cell r="A302">
            <v>43060</v>
          </cell>
        </row>
        <row r="303">
          <cell r="A303">
            <v>43241</v>
          </cell>
        </row>
        <row r="304">
          <cell r="A304">
            <v>43425</v>
          </cell>
        </row>
        <row r="305">
          <cell r="A305">
            <v>43606</v>
          </cell>
        </row>
        <row r="306">
          <cell r="A306">
            <v>43790</v>
          </cell>
        </row>
        <row r="307">
          <cell r="A307">
            <v>43972</v>
          </cell>
        </row>
        <row r="308">
          <cell r="A308">
            <v>44156</v>
          </cell>
        </row>
        <row r="309">
          <cell r="A309">
            <v>44337</v>
          </cell>
        </row>
        <row r="310">
          <cell r="A310">
            <v>44521</v>
          </cell>
        </row>
        <row r="311">
          <cell r="A311">
            <v>44702</v>
          </cell>
        </row>
        <row r="312">
          <cell r="A312">
            <v>44886</v>
          </cell>
        </row>
        <row r="313">
          <cell r="A313">
            <v>45067</v>
          </cell>
        </row>
        <row r="314">
          <cell r="A314">
            <v>45251</v>
          </cell>
        </row>
        <row r="315">
          <cell r="A315">
            <v>45433</v>
          </cell>
        </row>
        <row r="316">
          <cell r="A316">
            <v>45617</v>
          </cell>
        </row>
        <row r="317">
          <cell r="A317">
            <v>45798</v>
          </cell>
        </row>
        <row r="318">
          <cell r="A318">
            <v>45982</v>
          </cell>
        </row>
        <row r="319">
          <cell r="A319">
            <v>46163</v>
          </cell>
        </row>
        <row r="320">
          <cell r="A320">
            <v>46347</v>
          </cell>
        </row>
        <row r="321">
          <cell r="A321">
            <v>46528</v>
          </cell>
        </row>
        <row r="322">
          <cell r="A322">
            <v>46712</v>
          </cell>
        </row>
        <row r="323">
          <cell r="A323">
            <v>46894</v>
          </cell>
        </row>
        <row r="324">
          <cell r="A324">
            <v>47078</v>
          </cell>
        </row>
        <row r="325">
          <cell r="A325">
            <v>47259</v>
          </cell>
        </row>
        <row r="326">
          <cell r="A326">
            <v>47443</v>
          </cell>
        </row>
        <row r="327">
          <cell r="A327">
            <v>47624</v>
          </cell>
        </row>
        <row r="328">
          <cell r="A328">
            <v>47808</v>
          </cell>
        </row>
        <row r="329">
          <cell r="A329">
            <v>47989</v>
          </cell>
        </row>
        <row r="330">
          <cell r="A330">
            <v>48173</v>
          </cell>
        </row>
        <row r="331">
          <cell r="A331">
            <v>48355</v>
          </cell>
        </row>
        <row r="332">
          <cell r="A332">
            <v>48539</v>
          </cell>
        </row>
        <row r="333">
          <cell r="A333">
            <v>48720</v>
          </cell>
        </row>
        <row r="334">
          <cell r="A334">
            <v>48904</v>
          </cell>
        </row>
        <row r="335">
          <cell r="A335">
            <v>49085</v>
          </cell>
        </row>
        <row r="336">
          <cell r="A336">
            <v>49269</v>
          </cell>
        </row>
        <row r="337">
          <cell r="A337">
            <v>49450</v>
          </cell>
        </row>
        <row r="338">
          <cell r="A338">
            <v>49634</v>
          </cell>
        </row>
        <row r="339">
          <cell r="A339">
            <v>49816</v>
          </cell>
        </row>
        <row r="340">
          <cell r="A340">
            <v>50000</v>
          </cell>
        </row>
        <row r="341">
          <cell r="A341">
            <v>50181</v>
          </cell>
        </row>
        <row r="342">
          <cell r="A342">
            <v>50365</v>
          </cell>
        </row>
        <row r="343">
          <cell r="A343">
            <v>50546</v>
          </cell>
        </row>
        <row r="344">
          <cell r="A344">
            <v>50730</v>
          </cell>
        </row>
        <row r="345">
          <cell r="A345">
            <v>50911</v>
          </cell>
        </row>
        <row r="346">
          <cell r="A346">
            <v>51095</v>
          </cell>
        </row>
        <row r="347">
          <cell r="A347">
            <v>51277</v>
          </cell>
        </row>
        <row r="348">
          <cell r="A348">
            <v>51461</v>
          </cell>
        </row>
        <row r="349">
          <cell r="A349">
            <v>51642</v>
          </cell>
        </row>
        <row r="350">
          <cell r="A350">
            <v>51826</v>
          </cell>
        </row>
        <row r="351">
          <cell r="A351">
            <v>52007</v>
          </cell>
        </row>
        <row r="352">
          <cell r="A352">
            <v>52191</v>
          </cell>
        </row>
        <row r="353">
          <cell r="A353">
            <v>52372</v>
          </cell>
        </row>
        <row r="354">
          <cell r="A354" t="e">
            <v>#N/A</v>
          </cell>
        </row>
        <row r="355">
          <cell r="A355" t="e">
            <v>#N/A</v>
          </cell>
        </row>
        <row r="356">
          <cell r="A356" t="e">
            <v>#N/A</v>
          </cell>
        </row>
        <row r="357">
          <cell r="A357" t="e">
            <v>#N/A</v>
          </cell>
        </row>
        <row r="358">
          <cell r="A358" t="e">
            <v>#N/A</v>
          </cell>
        </row>
        <row r="359">
          <cell r="A359" t="e">
            <v>#N/A</v>
          </cell>
        </row>
        <row r="360">
          <cell r="A360" t="e">
            <v>#N/A</v>
          </cell>
        </row>
        <row r="361">
          <cell r="A361" t="e">
            <v>#N/A</v>
          </cell>
        </row>
        <row r="362">
          <cell r="A362" t="e">
            <v>#N/A</v>
          </cell>
        </row>
        <row r="363">
          <cell r="A363" t="e">
            <v>#N/A</v>
          </cell>
        </row>
        <row r="364">
          <cell r="A364" t="e">
            <v>#N/A</v>
          </cell>
        </row>
        <row r="365">
          <cell r="A365" t="e">
            <v>#N/A</v>
          </cell>
        </row>
        <row r="366">
          <cell r="A366" t="e">
            <v>#N/A</v>
          </cell>
        </row>
        <row r="367">
          <cell r="A367" t="e">
            <v>#N/A</v>
          </cell>
        </row>
        <row r="368">
          <cell r="A368" t="e">
            <v>#N/A</v>
          </cell>
        </row>
        <row r="369">
          <cell r="A369" t="e">
            <v>#N/A</v>
          </cell>
        </row>
        <row r="370">
          <cell r="A370" t="e">
            <v>#N/A</v>
          </cell>
        </row>
        <row r="371">
          <cell r="A371" t="e">
            <v>#N/A</v>
          </cell>
        </row>
        <row r="372">
          <cell r="A372" t="e">
            <v>#N/A</v>
          </cell>
        </row>
        <row r="373">
          <cell r="A373" t="e">
            <v>#N/A</v>
          </cell>
        </row>
        <row r="374">
          <cell r="A374" t="e">
            <v>#N/A</v>
          </cell>
        </row>
        <row r="375">
          <cell r="A375" t="e">
            <v>#N/A</v>
          </cell>
        </row>
        <row r="376">
          <cell r="A376" t="e">
            <v>#N/A</v>
          </cell>
        </row>
        <row r="377">
          <cell r="A377" t="e">
            <v>#N/A</v>
          </cell>
        </row>
        <row r="378">
          <cell r="A378" t="e">
            <v>#N/A</v>
          </cell>
        </row>
        <row r="379">
          <cell r="A379" t="e">
            <v>#N/A</v>
          </cell>
        </row>
        <row r="380">
          <cell r="A380" t="e">
            <v>#N/A</v>
          </cell>
        </row>
        <row r="381">
          <cell r="A381" t="e">
            <v>#N/A</v>
          </cell>
        </row>
        <row r="382">
          <cell r="A382" t="e">
            <v>#N/A</v>
          </cell>
        </row>
        <row r="383">
          <cell r="A383" t="e">
            <v>#N/A</v>
          </cell>
        </row>
        <row r="384">
          <cell r="A384" t="e">
            <v>#N/A</v>
          </cell>
        </row>
        <row r="385">
          <cell r="A385" t="e">
            <v>#N/A</v>
          </cell>
        </row>
        <row r="386">
          <cell r="A386" t="e">
            <v>#N/A</v>
          </cell>
        </row>
        <row r="387">
          <cell r="A387" t="e">
            <v>#N/A</v>
          </cell>
        </row>
        <row r="388">
          <cell r="A388" t="e">
            <v>#N/A</v>
          </cell>
        </row>
        <row r="389">
          <cell r="A389" t="e">
            <v>#N/A</v>
          </cell>
        </row>
        <row r="390">
          <cell r="A390" t="e">
            <v>#N/A</v>
          </cell>
        </row>
        <row r="391">
          <cell r="A391" t="e">
            <v>#N/A</v>
          </cell>
        </row>
        <row r="392">
          <cell r="A392" t="e">
            <v>#N/A</v>
          </cell>
        </row>
      </sheetData>
      <sheetData sheetId="1"/>
      <sheetData sheetId="2"/>
      <sheetData sheetId="3" refreshError="1">
        <row r="115">
          <cell r="A115" t="str">
            <v>Grid dates</v>
          </cell>
        </row>
        <row r="116">
          <cell r="A116">
            <v>37760</v>
          </cell>
        </row>
        <row r="117">
          <cell r="A117">
            <v>37761</v>
          </cell>
        </row>
        <row r="118">
          <cell r="A118">
            <v>37762</v>
          </cell>
        </row>
        <row r="119">
          <cell r="A119">
            <v>37769</v>
          </cell>
        </row>
        <row r="120">
          <cell r="A120">
            <v>37776</v>
          </cell>
        </row>
        <row r="121">
          <cell r="A121">
            <v>37795</v>
          </cell>
        </row>
        <row r="122">
          <cell r="A122">
            <v>37823</v>
          </cell>
        </row>
        <row r="123">
          <cell r="A123">
            <v>37854</v>
          </cell>
        </row>
        <row r="124">
          <cell r="A124">
            <v>37880</v>
          </cell>
        </row>
        <row r="125">
          <cell r="A125">
            <v>37971</v>
          </cell>
        </row>
        <row r="126">
          <cell r="A126">
            <v>38062</v>
          </cell>
        </row>
        <row r="127">
          <cell r="A127">
            <v>38153</v>
          </cell>
        </row>
        <row r="128">
          <cell r="A128">
            <v>38244</v>
          </cell>
        </row>
        <row r="129">
          <cell r="A129">
            <v>38335</v>
          </cell>
        </row>
        <row r="130">
          <cell r="A130">
            <v>38426</v>
          </cell>
        </row>
        <row r="131">
          <cell r="A131">
            <v>38517</v>
          </cell>
        </row>
        <row r="132">
          <cell r="A132">
            <v>38608</v>
          </cell>
        </row>
        <row r="133">
          <cell r="A133">
            <v>38706</v>
          </cell>
        </row>
        <row r="134">
          <cell r="A134">
            <v>38797</v>
          </cell>
        </row>
        <row r="135">
          <cell r="A135">
            <v>38881</v>
          </cell>
        </row>
        <row r="136">
          <cell r="A136">
            <v>38979</v>
          </cell>
        </row>
        <row r="137">
          <cell r="A137">
            <v>39070</v>
          </cell>
        </row>
        <row r="138">
          <cell r="A138">
            <v>39161</v>
          </cell>
        </row>
        <row r="139">
          <cell r="A139">
            <v>39252</v>
          </cell>
        </row>
        <row r="140">
          <cell r="A140">
            <v>39407</v>
          </cell>
        </row>
        <row r="141">
          <cell r="A141">
            <v>39589</v>
          </cell>
        </row>
        <row r="142">
          <cell r="A142">
            <v>39773</v>
          </cell>
        </row>
        <row r="143">
          <cell r="A143">
            <v>39954</v>
          </cell>
        </row>
        <row r="144">
          <cell r="A144">
            <v>40138</v>
          </cell>
        </row>
        <row r="145">
          <cell r="A145">
            <v>40319</v>
          </cell>
        </row>
        <row r="146">
          <cell r="A146">
            <v>40503</v>
          </cell>
        </row>
        <row r="147">
          <cell r="A147">
            <v>40684</v>
          </cell>
        </row>
        <row r="148">
          <cell r="A148">
            <v>40868</v>
          </cell>
        </row>
        <row r="149">
          <cell r="A149">
            <v>41050</v>
          </cell>
        </row>
        <row r="150">
          <cell r="A150">
            <v>41234</v>
          </cell>
        </row>
        <row r="151">
          <cell r="A151">
            <v>41415</v>
          </cell>
        </row>
        <row r="152">
          <cell r="A152">
            <v>41599</v>
          </cell>
        </row>
        <row r="153">
          <cell r="A153">
            <v>41780</v>
          </cell>
        </row>
        <row r="154">
          <cell r="A154">
            <v>41964</v>
          </cell>
        </row>
        <row r="155">
          <cell r="A155">
            <v>42145</v>
          </cell>
        </row>
        <row r="156">
          <cell r="A156">
            <v>42329</v>
          </cell>
        </row>
        <row r="157">
          <cell r="A157">
            <v>42511</v>
          </cell>
        </row>
        <row r="158">
          <cell r="A158">
            <v>42695</v>
          </cell>
        </row>
        <row r="159">
          <cell r="A159">
            <v>42876</v>
          </cell>
        </row>
        <row r="160">
          <cell r="A160">
            <v>43060</v>
          </cell>
        </row>
        <row r="161">
          <cell r="A161">
            <v>43241</v>
          </cell>
        </row>
        <row r="162">
          <cell r="A162">
            <v>43425</v>
          </cell>
        </row>
        <row r="163">
          <cell r="A163">
            <v>43606</v>
          </cell>
        </row>
        <row r="164">
          <cell r="A164">
            <v>43790</v>
          </cell>
        </row>
        <row r="165">
          <cell r="A165">
            <v>43972</v>
          </cell>
        </row>
        <row r="166">
          <cell r="A166">
            <v>44156</v>
          </cell>
        </row>
        <row r="167">
          <cell r="A167">
            <v>44337</v>
          </cell>
        </row>
        <row r="168">
          <cell r="A168">
            <v>44521</v>
          </cell>
        </row>
        <row r="169">
          <cell r="A169">
            <v>44702</v>
          </cell>
        </row>
        <row r="170">
          <cell r="A170">
            <v>44886</v>
          </cell>
        </row>
        <row r="171">
          <cell r="A171">
            <v>45067</v>
          </cell>
        </row>
        <row r="172">
          <cell r="A172">
            <v>45251</v>
          </cell>
        </row>
        <row r="173">
          <cell r="A173">
            <v>45433</v>
          </cell>
        </row>
        <row r="174">
          <cell r="A174">
            <v>45617</v>
          </cell>
        </row>
        <row r="175">
          <cell r="A175">
            <v>45798</v>
          </cell>
        </row>
        <row r="176">
          <cell r="A176">
            <v>45982</v>
          </cell>
        </row>
        <row r="177">
          <cell r="A177">
            <v>46163</v>
          </cell>
        </row>
        <row r="178">
          <cell r="A178">
            <v>46347</v>
          </cell>
        </row>
        <row r="179">
          <cell r="A179">
            <v>46528</v>
          </cell>
        </row>
        <row r="180">
          <cell r="A180">
            <v>46712</v>
          </cell>
        </row>
        <row r="181">
          <cell r="A181">
            <v>46894</v>
          </cell>
        </row>
        <row r="182">
          <cell r="A182">
            <v>47078</v>
          </cell>
        </row>
        <row r="183">
          <cell r="A183">
            <v>47259</v>
          </cell>
        </row>
        <row r="184">
          <cell r="A184">
            <v>47443</v>
          </cell>
        </row>
        <row r="185">
          <cell r="A185">
            <v>47624</v>
          </cell>
        </row>
        <row r="186">
          <cell r="A186">
            <v>47808</v>
          </cell>
        </row>
        <row r="187">
          <cell r="A187">
            <v>47989</v>
          </cell>
        </row>
        <row r="188">
          <cell r="A188">
            <v>48173</v>
          </cell>
        </row>
        <row r="189">
          <cell r="A189">
            <v>48355</v>
          </cell>
        </row>
        <row r="190">
          <cell r="A190">
            <v>48539</v>
          </cell>
        </row>
        <row r="191">
          <cell r="A191">
            <v>48720</v>
          </cell>
        </row>
        <row r="192">
          <cell r="A192">
            <v>48904</v>
          </cell>
        </row>
        <row r="193">
          <cell r="A193">
            <v>49085</v>
          </cell>
        </row>
        <row r="194">
          <cell r="A194">
            <v>49269</v>
          </cell>
        </row>
        <row r="195">
          <cell r="A195">
            <v>49450</v>
          </cell>
        </row>
        <row r="196">
          <cell r="A196">
            <v>49634</v>
          </cell>
        </row>
        <row r="197">
          <cell r="A197">
            <v>49816</v>
          </cell>
        </row>
        <row r="198">
          <cell r="A198">
            <v>50000</v>
          </cell>
        </row>
        <row r="199">
          <cell r="A199">
            <v>50181</v>
          </cell>
        </row>
        <row r="200">
          <cell r="A200">
            <v>50365</v>
          </cell>
        </row>
        <row r="201">
          <cell r="A201">
            <v>50546</v>
          </cell>
        </row>
      </sheetData>
      <sheetData sheetId="4"/>
      <sheetData sheetId="5"/>
      <sheetData sheetId="6"/>
      <sheetData sheetId="7"/>
      <sheetData sheetId="8" refreshError="1">
        <row r="1">
          <cell r="A1" t="str">
            <v>CAP</v>
          </cell>
          <cell r="B1">
            <v>3</v>
          </cell>
          <cell r="C1">
            <v>4</v>
          </cell>
          <cell r="D1">
            <v>5</v>
          </cell>
          <cell r="E1">
            <v>6</v>
          </cell>
          <cell r="F1">
            <v>7</v>
          </cell>
          <cell r="G1">
            <v>8</v>
          </cell>
          <cell r="H1">
            <v>9</v>
          </cell>
        </row>
        <row r="2">
          <cell r="A2">
            <v>1</v>
          </cell>
          <cell r="B2">
            <v>0.40250000000000002</v>
          </cell>
          <cell r="C2">
            <v>0.39750000000000002</v>
          </cell>
          <cell r="D2">
            <v>0.39250000000000002</v>
          </cell>
          <cell r="E2">
            <v>0.39250000000000002</v>
          </cell>
          <cell r="F2">
            <v>0.39500000000000002</v>
          </cell>
          <cell r="G2">
            <v>0.4</v>
          </cell>
          <cell r="H2">
            <v>0.41</v>
          </cell>
        </row>
        <row r="3">
          <cell r="A3">
            <v>2</v>
          </cell>
          <cell r="B3">
            <v>0.36499999999999999</v>
          </cell>
          <cell r="C3">
            <v>0.34250000000000003</v>
          </cell>
          <cell r="D3">
            <v>0.33700000000000002</v>
          </cell>
          <cell r="E3">
            <v>0.33150000000000002</v>
          </cell>
          <cell r="F3">
            <v>0.33</v>
          </cell>
          <cell r="G3">
            <v>0.33500000000000002</v>
          </cell>
          <cell r="H3">
            <v>0.35</v>
          </cell>
        </row>
        <row r="4">
          <cell r="A4">
            <v>3</v>
          </cell>
          <cell r="B4">
            <v>0.33500000000000002</v>
          </cell>
          <cell r="C4">
            <v>0.3125</v>
          </cell>
          <cell r="D4">
            <v>0.29749999999999999</v>
          </cell>
          <cell r="E4">
            <v>0.28999999999999998</v>
          </cell>
          <cell r="F4">
            <v>0.28749999999999998</v>
          </cell>
          <cell r="G4">
            <v>0.28999999999999998</v>
          </cell>
          <cell r="H4">
            <v>0.29499999999999998</v>
          </cell>
        </row>
        <row r="5">
          <cell r="A5">
            <v>4</v>
          </cell>
          <cell r="B5">
            <v>0.32800000000000001</v>
          </cell>
          <cell r="C5">
            <v>0.29799999999999999</v>
          </cell>
          <cell r="D5">
            <v>0.27700000000000002</v>
          </cell>
          <cell r="E5">
            <v>0.26300000000000001</v>
          </cell>
          <cell r="F5">
            <v>0.26050000000000001</v>
          </cell>
          <cell r="G5">
            <v>0.26300000000000001</v>
          </cell>
          <cell r="H5">
            <v>0.26800000000000002</v>
          </cell>
        </row>
        <row r="6">
          <cell r="A6">
            <v>5</v>
          </cell>
          <cell r="B6">
            <v>0.32500000000000001</v>
          </cell>
          <cell r="C6">
            <v>0.28749999999999998</v>
          </cell>
          <cell r="D6">
            <v>0.27300000000000002</v>
          </cell>
          <cell r="E6">
            <v>0.26</v>
          </cell>
          <cell r="F6">
            <v>0.255</v>
          </cell>
          <cell r="G6">
            <v>0.2525</v>
          </cell>
          <cell r="H6">
            <v>0.255</v>
          </cell>
        </row>
        <row r="7">
          <cell r="A7">
            <v>7</v>
          </cell>
          <cell r="B7">
            <v>0.31</v>
          </cell>
          <cell r="C7">
            <v>0.27250000000000002</v>
          </cell>
          <cell r="D7">
            <v>0.25750000000000001</v>
          </cell>
          <cell r="E7">
            <v>0.24249999999999999</v>
          </cell>
          <cell r="F7">
            <v>0.23749999999999999</v>
          </cell>
          <cell r="G7">
            <v>0.23499999999999999</v>
          </cell>
          <cell r="H7">
            <v>0.23849999999999999</v>
          </cell>
        </row>
        <row r="8">
          <cell r="A8">
            <v>10</v>
          </cell>
          <cell r="B8">
            <v>0.29699999999999999</v>
          </cell>
          <cell r="C8">
            <v>0.26200000000000001</v>
          </cell>
          <cell r="D8">
            <v>0.2445</v>
          </cell>
          <cell r="E8">
            <v>0.22950000000000001</v>
          </cell>
          <cell r="F8">
            <v>0.223</v>
          </cell>
          <cell r="G8">
            <v>0.2205</v>
          </cell>
          <cell r="H8">
            <v>0.2195</v>
          </cell>
        </row>
        <row r="20">
          <cell r="A20" t="str">
            <v>Caplet vol</v>
          </cell>
          <cell r="B20">
            <v>3</v>
          </cell>
          <cell r="C20">
            <v>4</v>
          </cell>
          <cell r="D20">
            <v>5</v>
          </cell>
          <cell r="E20">
            <v>6</v>
          </cell>
          <cell r="F20">
            <v>7</v>
          </cell>
          <cell r="G20">
            <v>8</v>
          </cell>
          <cell r="H20">
            <v>9</v>
          </cell>
        </row>
        <row r="21">
          <cell r="A21">
            <v>37428</v>
          </cell>
        </row>
        <row r="22">
          <cell r="A22">
            <v>37522</v>
          </cell>
        </row>
        <row r="23">
          <cell r="A23">
            <v>37613</v>
          </cell>
        </row>
        <row r="24">
          <cell r="A24">
            <v>37701</v>
          </cell>
        </row>
        <row r="25">
          <cell r="A25">
            <v>37795</v>
          </cell>
        </row>
        <row r="26">
          <cell r="A26">
            <v>37886</v>
          </cell>
        </row>
        <row r="27">
          <cell r="A27">
            <v>37977</v>
          </cell>
        </row>
        <row r="28">
          <cell r="A28">
            <v>38068</v>
          </cell>
        </row>
        <row r="29">
          <cell r="A29">
            <v>38159</v>
          </cell>
        </row>
        <row r="30">
          <cell r="A30">
            <v>38251</v>
          </cell>
        </row>
        <row r="31">
          <cell r="A31">
            <v>38342</v>
          </cell>
        </row>
        <row r="32">
          <cell r="A32">
            <v>38432</v>
          </cell>
        </row>
        <row r="33">
          <cell r="A33">
            <v>38524</v>
          </cell>
        </row>
        <row r="34">
          <cell r="A34">
            <v>38616</v>
          </cell>
        </row>
        <row r="35">
          <cell r="A35">
            <v>38707</v>
          </cell>
        </row>
        <row r="36">
          <cell r="A36">
            <v>38797</v>
          </cell>
        </row>
        <row r="37">
          <cell r="A37">
            <v>38889</v>
          </cell>
        </row>
        <row r="38">
          <cell r="A38">
            <v>38981</v>
          </cell>
        </row>
        <row r="39">
          <cell r="A39">
            <v>39072</v>
          </cell>
        </row>
        <row r="40">
          <cell r="A40">
            <v>39162</v>
          </cell>
        </row>
        <row r="41">
          <cell r="A41">
            <v>39254</v>
          </cell>
        </row>
        <row r="42">
          <cell r="A42">
            <v>39346</v>
          </cell>
        </row>
        <row r="43">
          <cell r="A43">
            <v>39437</v>
          </cell>
        </row>
        <row r="44">
          <cell r="A44">
            <v>39528</v>
          </cell>
        </row>
        <row r="45">
          <cell r="A45">
            <v>39622</v>
          </cell>
        </row>
        <row r="46">
          <cell r="A46">
            <v>39713</v>
          </cell>
        </row>
        <row r="47">
          <cell r="A47">
            <v>39804</v>
          </cell>
        </row>
        <row r="48">
          <cell r="A48">
            <v>39895</v>
          </cell>
        </row>
        <row r="49">
          <cell r="A49">
            <v>39986</v>
          </cell>
        </row>
        <row r="50">
          <cell r="A50">
            <v>40077</v>
          </cell>
        </row>
        <row r="51">
          <cell r="A51">
            <v>40168</v>
          </cell>
        </row>
        <row r="52">
          <cell r="A52">
            <v>40259</v>
          </cell>
        </row>
        <row r="53">
          <cell r="A53">
            <v>40350</v>
          </cell>
        </row>
        <row r="54">
          <cell r="A54">
            <v>40442</v>
          </cell>
        </row>
        <row r="55">
          <cell r="A55">
            <v>40533</v>
          </cell>
        </row>
        <row r="56">
          <cell r="A56">
            <v>40623</v>
          </cell>
        </row>
        <row r="57">
          <cell r="A57">
            <v>40715</v>
          </cell>
        </row>
        <row r="58">
          <cell r="A58">
            <v>40807</v>
          </cell>
        </row>
        <row r="59">
          <cell r="A59">
            <v>40898</v>
          </cell>
        </row>
        <row r="60">
          <cell r="A60">
            <v>40989</v>
          </cell>
        </row>
      </sheetData>
      <sheetData sheetId="9" refreshError="1">
        <row r="1">
          <cell r="A1" t="str">
            <v>FLOOR</v>
          </cell>
          <cell r="B1">
            <v>2</v>
          </cell>
          <cell r="C1">
            <v>2.5</v>
          </cell>
          <cell r="D1">
            <v>3</v>
          </cell>
          <cell r="E1">
            <v>3.5</v>
          </cell>
          <cell r="F1">
            <v>4</v>
          </cell>
          <cell r="G1">
            <v>4.5</v>
          </cell>
          <cell r="H1">
            <v>5</v>
          </cell>
          <cell r="I1">
            <v>5.5</v>
          </cell>
          <cell r="J1">
            <v>6</v>
          </cell>
          <cell r="K1">
            <v>6.5</v>
          </cell>
          <cell r="L1">
            <v>7</v>
          </cell>
        </row>
        <row r="2">
          <cell r="A2">
            <v>1</v>
          </cell>
          <cell r="B2">
            <v>0.42599999999999999</v>
          </cell>
          <cell r="C2">
            <v>0.41</v>
          </cell>
          <cell r="D2">
            <v>0.40250000000000002</v>
          </cell>
          <cell r="E2">
            <v>0.39750000000000002</v>
          </cell>
          <cell r="F2">
            <v>0.39500000000000002</v>
          </cell>
          <cell r="G2">
            <v>0.39500000000000002</v>
          </cell>
          <cell r="H2">
            <v>0.39500000000000002</v>
          </cell>
          <cell r="I2">
            <v>0.39500000000000002</v>
          </cell>
          <cell r="J2">
            <v>0.39500000000000002</v>
          </cell>
          <cell r="K2">
            <v>0.39500000000000002</v>
          </cell>
          <cell r="L2">
            <v>0.39500000000000002</v>
          </cell>
        </row>
        <row r="3">
          <cell r="A3">
            <v>2</v>
          </cell>
          <cell r="B3">
            <v>0.4</v>
          </cell>
          <cell r="C3">
            <v>0.38</v>
          </cell>
          <cell r="D3">
            <v>0.37</v>
          </cell>
          <cell r="E3">
            <v>0.35249999999999998</v>
          </cell>
          <cell r="F3">
            <v>0.34250000000000003</v>
          </cell>
          <cell r="G3">
            <v>0.33500000000000002</v>
          </cell>
          <cell r="H3">
            <v>0.33500000000000002</v>
          </cell>
          <cell r="I3">
            <v>0.33</v>
          </cell>
          <cell r="J3">
            <v>0.33</v>
          </cell>
          <cell r="K3">
            <v>0.33250000000000002</v>
          </cell>
          <cell r="L3">
            <v>0.33500000000000002</v>
          </cell>
        </row>
        <row r="4">
          <cell r="A4">
            <v>3</v>
          </cell>
          <cell r="B4">
            <v>0.38500000000000001</v>
          </cell>
          <cell r="C4">
            <v>0.36499999999999999</v>
          </cell>
          <cell r="D4">
            <v>0.34499999999999997</v>
          </cell>
          <cell r="E4">
            <v>0.33500000000000002</v>
          </cell>
          <cell r="F4">
            <v>0.315</v>
          </cell>
          <cell r="G4">
            <v>0.30399999999999999</v>
          </cell>
          <cell r="H4">
            <v>0.29699999999999999</v>
          </cell>
          <cell r="I4">
            <v>0.28749999999999998</v>
          </cell>
          <cell r="J4">
            <v>0.28499999999999998</v>
          </cell>
          <cell r="K4">
            <v>0.28499999999999998</v>
          </cell>
          <cell r="L4">
            <v>0.28749999999999998</v>
          </cell>
        </row>
        <row r="5">
          <cell r="A5">
            <v>4</v>
          </cell>
          <cell r="B5">
            <v>0.373</v>
          </cell>
          <cell r="C5">
            <v>0.35299999999999998</v>
          </cell>
          <cell r="D5">
            <v>0.33300000000000002</v>
          </cell>
          <cell r="E5">
            <v>0.313</v>
          </cell>
          <cell r="F5">
            <v>0.29299999999999998</v>
          </cell>
          <cell r="G5">
            <v>0.28799999999999998</v>
          </cell>
          <cell r="H5">
            <v>0.27700000000000002</v>
          </cell>
          <cell r="I5">
            <v>0.26800000000000002</v>
          </cell>
          <cell r="J5">
            <v>0.26300000000000001</v>
          </cell>
          <cell r="K5">
            <v>0.25800000000000001</v>
          </cell>
          <cell r="L5">
            <v>0.26300000000000001</v>
          </cell>
        </row>
        <row r="6">
          <cell r="A6">
            <v>5</v>
          </cell>
          <cell r="B6">
            <v>0.35</v>
          </cell>
          <cell r="C6">
            <v>0.33</v>
          </cell>
          <cell r="D6">
            <v>0.31</v>
          </cell>
          <cell r="E6">
            <v>0.29199999999999998</v>
          </cell>
          <cell r="F6">
            <v>0.27600000000000002</v>
          </cell>
          <cell r="G6">
            <v>0.27</v>
          </cell>
          <cell r="H6">
            <v>0.26400000000000001</v>
          </cell>
          <cell r="I6">
            <v>0.2535</v>
          </cell>
          <cell r="J6">
            <v>0.24</v>
          </cell>
          <cell r="K6">
            <v>0.23749999999999999</v>
          </cell>
          <cell r="L6">
            <v>0.23749999999999999</v>
          </cell>
        </row>
        <row r="7">
          <cell r="A7">
            <v>7</v>
          </cell>
          <cell r="B7">
            <v>0.32</v>
          </cell>
          <cell r="C7">
            <v>0.3075</v>
          </cell>
          <cell r="D7">
            <v>0.28749999999999998</v>
          </cell>
          <cell r="E7">
            <v>0.27250000000000002</v>
          </cell>
          <cell r="F7">
            <v>0.26500000000000001</v>
          </cell>
          <cell r="G7">
            <v>0.26</v>
          </cell>
          <cell r="H7">
            <v>0.2475</v>
          </cell>
          <cell r="I7">
            <v>0.24099999999999999</v>
          </cell>
          <cell r="J7">
            <v>0.23250000000000001</v>
          </cell>
          <cell r="K7">
            <v>0.23</v>
          </cell>
          <cell r="L7">
            <v>0.23</v>
          </cell>
        </row>
        <row r="8">
          <cell r="A8">
            <v>10</v>
          </cell>
          <cell r="B8">
            <v>0.29699999999999999</v>
          </cell>
          <cell r="C8">
            <v>0.28699999999999998</v>
          </cell>
          <cell r="D8">
            <v>0.27700000000000002</v>
          </cell>
          <cell r="E8">
            <v>0.25950000000000001</v>
          </cell>
          <cell r="F8">
            <v>0.252</v>
          </cell>
          <cell r="G8">
            <v>0.24199999999999999</v>
          </cell>
          <cell r="H8">
            <v>0.23699999999999999</v>
          </cell>
          <cell r="I8">
            <v>0.22750000000000001</v>
          </cell>
          <cell r="J8">
            <v>0.219</v>
          </cell>
          <cell r="K8">
            <v>0.214</v>
          </cell>
          <cell r="L8">
            <v>0.21</v>
          </cell>
        </row>
        <row r="20">
          <cell r="A20" t="str">
            <v>Floorlet Vol</v>
          </cell>
          <cell r="B20">
            <v>2</v>
          </cell>
          <cell r="C20">
            <v>2.5</v>
          </cell>
          <cell r="D20">
            <v>3</v>
          </cell>
          <cell r="E20">
            <v>3.5</v>
          </cell>
          <cell r="F20">
            <v>4</v>
          </cell>
          <cell r="G20">
            <v>4.5</v>
          </cell>
          <cell r="H20">
            <v>5</v>
          </cell>
          <cell r="I20">
            <v>5.5</v>
          </cell>
          <cell r="J20">
            <v>6</v>
          </cell>
          <cell r="K20">
            <v>6.5</v>
          </cell>
          <cell r="L20">
            <v>7</v>
          </cell>
        </row>
        <row r="21">
          <cell r="A21">
            <v>37428</v>
          </cell>
        </row>
        <row r="22">
          <cell r="A22">
            <v>37522</v>
          </cell>
        </row>
        <row r="23">
          <cell r="A23">
            <v>37613</v>
          </cell>
        </row>
        <row r="24">
          <cell r="A24">
            <v>37701</v>
          </cell>
        </row>
        <row r="25">
          <cell r="A25">
            <v>37795</v>
          </cell>
        </row>
        <row r="26">
          <cell r="A26">
            <v>37886</v>
          </cell>
        </row>
        <row r="27">
          <cell r="A27">
            <v>37977</v>
          </cell>
        </row>
        <row r="28">
          <cell r="A28">
            <v>38068</v>
          </cell>
        </row>
        <row r="29">
          <cell r="A29">
            <v>38159</v>
          </cell>
        </row>
        <row r="30">
          <cell r="A30">
            <v>38251</v>
          </cell>
        </row>
        <row r="31">
          <cell r="A31">
            <v>38342</v>
          </cell>
        </row>
        <row r="32">
          <cell r="A32">
            <v>38432</v>
          </cell>
        </row>
        <row r="33">
          <cell r="A33">
            <v>38524</v>
          </cell>
        </row>
        <row r="34">
          <cell r="A34">
            <v>38616</v>
          </cell>
        </row>
        <row r="35">
          <cell r="A35">
            <v>38707</v>
          </cell>
        </row>
        <row r="36">
          <cell r="A36">
            <v>38797</v>
          </cell>
        </row>
        <row r="37">
          <cell r="A37">
            <v>38889</v>
          </cell>
        </row>
        <row r="38">
          <cell r="A38">
            <v>38981</v>
          </cell>
        </row>
        <row r="39">
          <cell r="A39">
            <v>39072</v>
          </cell>
        </row>
        <row r="40">
          <cell r="A40">
            <v>39162</v>
          </cell>
        </row>
        <row r="41">
          <cell r="A41">
            <v>39254</v>
          </cell>
        </row>
        <row r="42">
          <cell r="A42">
            <v>39346</v>
          </cell>
        </row>
        <row r="43">
          <cell r="A43">
            <v>39437</v>
          </cell>
        </row>
        <row r="44">
          <cell r="A44">
            <v>39528</v>
          </cell>
        </row>
        <row r="45">
          <cell r="A45">
            <v>39622</v>
          </cell>
        </row>
        <row r="46">
          <cell r="A46">
            <v>39713</v>
          </cell>
        </row>
        <row r="47">
          <cell r="A47">
            <v>39804</v>
          </cell>
        </row>
        <row r="48">
          <cell r="A48">
            <v>39895</v>
          </cell>
        </row>
        <row r="49">
          <cell r="A49">
            <v>39986</v>
          </cell>
        </row>
        <row r="50">
          <cell r="A50">
            <v>40077</v>
          </cell>
        </row>
        <row r="51">
          <cell r="A51">
            <v>40168</v>
          </cell>
        </row>
        <row r="52">
          <cell r="A52">
            <v>40259</v>
          </cell>
        </row>
        <row r="53">
          <cell r="A53">
            <v>40350</v>
          </cell>
        </row>
        <row r="54">
          <cell r="A54">
            <v>40442</v>
          </cell>
        </row>
        <row r="55">
          <cell r="A55">
            <v>40533</v>
          </cell>
        </row>
        <row r="56">
          <cell r="A56">
            <v>40623</v>
          </cell>
        </row>
        <row r="57">
          <cell r="A57">
            <v>40715</v>
          </cell>
        </row>
        <row r="58">
          <cell r="A58">
            <v>40807</v>
          </cell>
        </row>
        <row r="59">
          <cell r="A59">
            <v>40898</v>
          </cell>
        </row>
        <row r="60">
          <cell r="A60">
            <v>40989</v>
          </cell>
        </row>
      </sheetData>
      <sheetData sheetId="10" refreshError="1">
        <row r="1">
          <cell r="A1" t="str">
            <v>SWAPTION</v>
          </cell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7</v>
          </cell>
          <cell r="H1">
            <v>10</v>
          </cell>
          <cell r="I1">
            <v>15</v>
          </cell>
          <cell r="J1">
            <v>20</v>
          </cell>
          <cell r="K1">
            <v>30</v>
          </cell>
        </row>
        <row r="2">
          <cell r="A2">
            <v>8.3333000000000004E-2</v>
          </cell>
          <cell r="B2">
            <v>0.47199999999999998</v>
          </cell>
        </row>
        <row r="3">
          <cell r="A3">
            <v>0.25</v>
          </cell>
          <cell r="B3">
            <v>0.47199999999999998</v>
          </cell>
        </row>
        <row r="4">
          <cell r="A4">
            <v>0.5</v>
          </cell>
          <cell r="B4">
            <v>0.47199999999999998</v>
          </cell>
        </row>
        <row r="5">
          <cell r="A5">
            <v>1</v>
          </cell>
          <cell r="B5">
            <v>0.44700000000000001</v>
          </cell>
        </row>
        <row r="6">
          <cell r="A6">
            <v>2</v>
          </cell>
          <cell r="B6">
            <v>0.372</v>
          </cell>
        </row>
        <row r="7">
          <cell r="A7">
            <v>3</v>
          </cell>
          <cell r="B7">
            <v>0.27700000000000002</v>
          </cell>
        </row>
        <row r="8">
          <cell r="A8">
            <v>4</v>
          </cell>
          <cell r="B8">
            <v>0.25</v>
          </cell>
        </row>
        <row r="9">
          <cell r="A9">
            <v>5</v>
          </cell>
          <cell r="B9">
            <v>0.23</v>
          </cell>
        </row>
        <row r="10">
          <cell r="A10">
            <v>7</v>
          </cell>
          <cell r="B10">
            <v>0.217</v>
          </cell>
        </row>
        <row r="11">
          <cell r="A11">
            <v>10</v>
          </cell>
          <cell r="B11">
            <v>0.192</v>
          </cell>
        </row>
        <row r="12">
          <cell r="B12">
            <v>0.16600000000000001</v>
          </cell>
        </row>
        <row r="13">
          <cell r="B13">
            <v>0.13600000000000001</v>
          </cell>
        </row>
        <row r="14">
          <cell r="B14">
            <v>0.124</v>
          </cell>
        </row>
      </sheetData>
      <sheetData sheetId="11"/>
      <sheetData sheetId="12"/>
      <sheetData sheetId="13" refreshError="1">
        <row r="41">
          <cell r="G41">
            <v>3</v>
          </cell>
          <cell r="H41">
            <v>1.3307109935766448E-2</v>
          </cell>
        </row>
        <row r="76">
          <cell r="G76">
            <v>348</v>
          </cell>
        </row>
      </sheetData>
      <sheetData sheetId="14"/>
      <sheetData sheetId="15"/>
      <sheetData sheetId="16" refreshError="1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Val"/>
      <sheetName val="capfloor vol"/>
      <sheetName val="swap rate summary"/>
      <sheetName val="Butterflies"/>
      <sheetName val="spread of spreads"/>
      <sheetName val="do not erase_edit"/>
      <sheetName val="lee1"/>
      <sheetName val="lee2"/>
      <sheetName val="lee3"/>
      <sheetName val="kent1"/>
      <sheetName val="kent2"/>
      <sheetName val="LCap (38)"/>
      <sheetName val="LPV1171 JP (19)"/>
      <sheetName val="LPV1171 JP (20)"/>
      <sheetName val="Swaption (13)"/>
      <sheetName val="Swaption (15)"/>
      <sheetName val="BinCap (10)"/>
      <sheetName val="LCap (37)"/>
      <sheetName val="LCapSteps (5)"/>
      <sheetName val="Mortgage"/>
      <sheetName val="zeros"/>
      <sheetName val="Holidays"/>
      <sheetName val="LCap (36)"/>
      <sheetName val="LPV1171 JP (21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">
          <cell r="B4">
            <v>10</v>
          </cell>
        </row>
        <row r="5">
          <cell r="B5">
            <v>10</v>
          </cell>
        </row>
        <row r="6">
          <cell r="B6">
            <v>10</v>
          </cell>
        </row>
        <row r="7">
          <cell r="B7">
            <v>10</v>
          </cell>
        </row>
        <row r="8">
          <cell r="B8">
            <v>328</v>
          </cell>
        </row>
        <row r="9">
          <cell r="B9">
            <v>387</v>
          </cell>
        </row>
        <row r="10">
          <cell r="B10">
            <v>603</v>
          </cell>
        </row>
        <row r="16">
          <cell r="A16">
            <v>34701</v>
          </cell>
          <cell r="B16">
            <v>34701</v>
          </cell>
          <cell r="C16">
            <v>34701</v>
          </cell>
          <cell r="D16">
            <v>34701</v>
          </cell>
          <cell r="E16">
            <v>35431</v>
          </cell>
          <cell r="G16">
            <v>35431</v>
          </cell>
          <cell r="H16">
            <v>35431</v>
          </cell>
        </row>
      </sheetData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FC31-91E2-4529-BD24-2349175B964D}">
  <dimension ref="A1:S416"/>
  <sheetViews>
    <sheetView showGridLines="0" tabSelected="1" zoomScale="102" zoomScaleNormal="102" workbookViewId="0">
      <selection activeCell="I55" sqref="I55"/>
    </sheetView>
  </sheetViews>
  <sheetFormatPr defaultColWidth="8.85546875" defaultRowHeight="12.75"/>
  <cols>
    <col min="1" max="1" width="3" customWidth="1"/>
    <col min="2" max="2" width="3.85546875" customWidth="1"/>
    <col min="3" max="3" width="23.85546875" customWidth="1"/>
    <col min="4" max="4" width="20" style="142" customWidth="1"/>
    <col min="5" max="5" width="4.28515625" customWidth="1"/>
    <col min="6" max="6" width="22.140625" customWidth="1"/>
    <col min="7" max="7" width="21.7109375" style="142" customWidth="1"/>
    <col min="8" max="8" width="18.140625" style="142" customWidth="1"/>
    <col min="9" max="9" width="57.140625" style="142" customWidth="1"/>
    <col min="10" max="10" width="16.28515625" customWidth="1"/>
    <col min="11" max="11" width="6.140625" hidden="1" customWidth="1"/>
    <col min="12" max="12" width="13.28515625" hidden="1" customWidth="1"/>
    <col min="13" max="13" width="4.42578125" hidden="1" customWidth="1"/>
    <col min="14" max="14" width="13.5703125" hidden="1" customWidth="1"/>
    <col min="15" max="15" width="14" hidden="1" customWidth="1"/>
    <col min="16" max="16" width="12" hidden="1" customWidth="1"/>
    <col min="17" max="17" width="15.7109375" hidden="1" customWidth="1"/>
    <col min="18" max="18" width="4.85546875" customWidth="1"/>
    <col min="19" max="21" width="8.85546875" customWidth="1"/>
  </cols>
  <sheetData>
    <row r="1" spans="1:15" s="3" customFormat="1" ht="6.6" customHeight="1" thickBot="1">
      <c r="D1" s="91"/>
      <c r="G1" s="91"/>
      <c r="H1" s="91"/>
      <c r="I1" s="142"/>
      <c r="J1"/>
      <c r="K1"/>
    </row>
    <row r="2" spans="1:15" ht="27.6" customHeight="1" thickBot="1">
      <c r="A2" s="137"/>
      <c r="B2" s="138"/>
      <c r="C2" s="152" t="s">
        <v>0</v>
      </c>
      <c r="D2" s="113" t="s">
        <v>1</v>
      </c>
      <c r="E2" s="190"/>
      <c r="F2" s="203" t="s">
        <v>2</v>
      </c>
      <c r="G2" s="203"/>
      <c r="H2" s="130"/>
      <c r="I2" s="197" t="s">
        <v>82</v>
      </c>
      <c r="J2" s="130"/>
      <c r="K2" s="130"/>
      <c r="L2" s="3"/>
    </row>
    <row r="3" spans="1:15" ht="15" customHeight="1" thickBot="1">
      <c r="A3" s="66"/>
      <c r="B3" s="132"/>
      <c r="C3" s="66"/>
      <c r="D3" s="106"/>
      <c r="E3" s="66"/>
      <c r="F3" s="106"/>
      <c r="G3" s="106"/>
      <c r="H3" s="106"/>
      <c r="I3" s="198" t="s">
        <v>83</v>
      </c>
      <c r="L3" s="3"/>
    </row>
    <row r="4" spans="1:15" ht="17.25" customHeight="1">
      <c r="A4" s="66"/>
      <c r="B4" s="133"/>
      <c r="C4" s="170" t="s">
        <v>3</v>
      </c>
      <c r="D4" s="175">
        <v>1000000</v>
      </c>
      <c r="E4" s="66"/>
      <c r="F4" s="106"/>
      <c r="G4" s="106"/>
      <c r="H4" s="106"/>
      <c r="I4" s="196" t="s">
        <v>84</v>
      </c>
      <c r="L4" s="3"/>
    </row>
    <row r="5" spans="1:15" ht="17.45" customHeight="1">
      <c r="A5" s="105"/>
      <c r="B5" s="105"/>
      <c r="C5" s="168" t="s">
        <v>4</v>
      </c>
      <c r="D5" s="176">
        <v>25</v>
      </c>
      <c r="E5" s="66"/>
      <c r="F5" s="106"/>
      <c r="G5" s="106"/>
      <c r="H5" s="106"/>
      <c r="I5" s="196" t="s">
        <v>85</v>
      </c>
      <c r="L5" s="3"/>
    </row>
    <row r="6" spans="1:15" ht="25.5">
      <c r="A6" s="105"/>
      <c r="B6" s="134"/>
      <c r="C6" s="168" t="s">
        <v>5</v>
      </c>
      <c r="D6" s="176">
        <v>5</v>
      </c>
      <c r="E6" s="66"/>
      <c r="F6" s="202" t="s">
        <v>6</v>
      </c>
      <c r="G6" s="202"/>
      <c r="H6" s="106"/>
      <c r="I6" s="199" t="s">
        <v>90</v>
      </c>
      <c r="L6" s="3"/>
    </row>
    <row r="7" spans="1:15" ht="27" customHeight="1">
      <c r="A7" s="105"/>
      <c r="B7" s="134"/>
      <c r="C7" s="168" t="s">
        <v>7</v>
      </c>
      <c r="D7" s="177">
        <f>VLOOKUP(D6,F52:G66,2)</f>
        <v>3.5400000000000001E-2</v>
      </c>
      <c r="E7" s="66"/>
      <c r="F7" s="171" t="s">
        <v>8</v>
      </c>
      <c r="G7" s="172">
        <f ca="1">Calculation!G53</f>
        <v>317298.64865566109</v>
      </c>
      <c r="H7" s="106"/>
      <c r="I7" s="199" t="s">
        <v>86</v>
      </c>
      <c r="L7" s="3"/>
    </row>
    <row r="8" spans="1:15" ht="23.25" customHeight="1">
      <c r="A8" s="105"/>
      <c r="B8" s="134"/>
      <c r="C8" s="168" t="s">
        <v>9</v>
      </c>
      <c r="D8" s="178">
        <v>0.03</v>
      </c>
      <c r="E8" s="66"/>
      <c r="F8" s="173" t="s">
        <v>10</v>
      </c>
      <c r="G8" s="174">
        <f ca="1">Calculation!E53</f>
        <v>322521.55110232055</v>
      </c>
      <c r="H8" s="106"/>
      <c r="I8" s="199" t="s">
        <v>87</v>
      </c>
      <c r="L8" s="3"/>
    </row>
    <row r="9" spans="1:15">
      <c r="A9" s="105"/>
      <c r="B9" s="135"/>
      <c r="C9" s="168" t="s">
        <v>11</v>
      </c>
      <c r="D9" s="179">
        <f>D7+D8</f>
        <v>6.54E-2</v>
      </c>
      <c r="E9" s="66"/>
      <c r="F9" s="91"/>
      <c r="G9" s="91"/>
      <c r="H9" s="91"/>
      <c r="I9" s="198" t="s">
        <v>88</v>
      </c>
      <c r="L9" s="3"/>
    </row>
    <row r="10" spans="1:15">
      <c r="A10" s="105"/>
      <c r="B10" s="66"/>
      <c r="C10" s="168" t="s">
        <v>12</v>
      </c>
      <c r="D10" s="180">
        <f>H52+D8</f>
        <v>7.3499999999999996E-2</v>
      </c>
      <c r="E10" s="66"/>
      <c r="F10" s="91"/>
      <c r="G10" s="143">
        <f>IF(D6&gt;D5,"Warning!  Commitment Term cannot exceed Amortization Term",0)</f>
        <v>0</v>
      </c>
      <c r="H10" s="143"/>
      <c r="I10" s="199" t="s">
        <v>89</v>
      </c>
      <c r="J10" s="141"/>
      <c r="K10" s="141"/>
      <c r="L10" s="66"/>
    </row>
    <row r="11" spans="1:15" ht="26.25" thickBot="1">
      <c r="A11" s="105"/>
      <c r="B11" s="82"/>
      <c r="C11" s="169" t="s">
        <v>13</v>
      </c>
      <c r="D11" s="181">
        <f ca="1">TODAY()</f>
        <v>45859</v>
      </c>
      <c r="E11" s="66"/>
      <c r="F11" s="91"/>
      <c r="G11" s="143"/>
      <c r="H11" s="143"/>
      <c r="I11" s="200" t="s">
        <v>91</v>
      </c>
      <c r="J11" s="141"/>
      <c r="K11" s="141"/>
      <c r="L11" s="66"/>
    </row>
    <row r="12" spans="1:15">
      <c r="A12" s="105"/>
      <c r="B12" s="136"/>
      <c r="C12" s="66"/>
      <c r="D12" s="106"/>
      <c r="F12" s="91"/>
      <c r="G12" s="143"/>
      <c r="H12" s="143"/>
      <c r="I12" s="46"/>
      <c r="J12" s="141"/>
      <c r="K12" s="141"/>
      <c r="L12" s="66"/>
    </row>
    <row r="13" spans="1:15">
      <c r="A13" s="105"/>
      <c r="B13" s="66"/>
      <c r="C13" s="66"/>
      <c r="D13" s="106"/>
      <c r="E13" s="66"/>
      <c r="F13" s="91"/>
      <c r="G13" s="143"/>
      <c r="H13" s="143"/>
      <c r="I13" s="46"/>
      <c r="J13" s="141"/>
      <c r="K13" s="141"/>
      <c r="L13" s="66"/>
      <c r="N13" s="78" t="s">
        <v>14</v>
      </c>
      <c r="O13" s="78">
        <v>360</v>
      </c>
    </row>
    <row r="14" spans="1:15" ht="13.9" hidden="1" customHeight="1">
      <c r="A14" s="78"/>
      <c r="B14" s="131"/>
      <c r="C14" s="153"/>
      <c r="D14" s="74" t="s">
        <v>15</v>
      </c>
      <c r="E14" s="112">
        <v>1</v>
      </c>
      <c r="F14" s="91"/>
      <c r="G14" s="106"/>
      <c r="H14" s="106"/>
      <c r="I14" s="46"/>
      <c r="L14" s="66"/>
      <c r="N14" s="78" t="s">
        <v>16</v>
      </c>
      <c r="O14" s="78">
        <v>12</v>
      </c>
    </row>
    <row r="15" spans="1:15" ht="9.9499999999999993" hidden="1" customHeight="1">
      <c r="A15" s="78"/>
      <c r="B15" s="131"/>
      <c r="C15" s="91"/>
      <c r="D15" s="3"/>
      <c r="E15" s="64" t="s">
        <v>17</v>
      </c>
      <c r="F15" s="91"/>
      <c r="G15" s="106"/>
      <c r="H15" s="106"/>
      <c r="I15" s="46"/>
      <c r="L15" s="66"/>
    </row>
    <row r="16" spans="1:15" ht="9.9499999999999993" customHeight="1">
      <c r="A16" s="78"/>
      <c r="B16" s="131"/>
      <c r="C16" s="91"/>
      <c r="D16" s="3"/>
      <c r="E16" s="64"/>
      <c r="F16" s="91"/>
      <c r="G16" s="106"/>
      <c r="H16" s="106"/>
      <c r="I16" s="46"/>
      <c r="L16" s="66"/>
    </row>
    <row r="17" spans="1:13" ht="24" customHeight="1">
      <c r="A17" s="66"/>
      <c r="B17" s="66"/>
      <c r="C17" s="201" t="s">
        <v>18</v>
      </c>
      <c r="D17" s="201"/>
      <c r="E17" s="167"/>
      <c r="F17" s="157"/>
      <c r="G17" s="157"/>
      <c r="H17" s="157"/>
      <c r="J17" s="163"/>
      <c r="L17" s="3"/>
    </row>
    <row r="18" spans="1:13" ht="13.15" hidden="1" customHeight="1">
      <c r="A18" s="66"/>
      <c r="B18" s="66"/>
      <c r="C18" s="166"/>
      <c r="D18" s="166"/>
      <c r="E18" s="166"/>
      <c r="F18" s="189"/>
      <c r="G18" s="166"/>
      <c r="H18" s="166"/>
      <c r="J18" s="187"/>
      <c r="K18" s="158" t="s">
        <v>19</v>
      </c>
      <c r="L18" s="84"/>
    </row>
    <row r="19" spans="1:13" ht="13.15" hidden="1" customHeight="1">
      <c r="A19" s="66"/>
      <c r="B19" s="66"/>
      <c r="C19" s="165"/>
      <c r="D19" s="165"/>
      <c r="E19" s="182"/>
      <c r="F19" s="182"/>
      <c r="G19" s="182"/>
      <c r="H19" s="188"/>
      <c r="J19" s="186"/>
      <c r="K19" s="159" t="s">
        <v>20</v>
      </c>
      <c r="L19" s="6"/>
    </row>
    <row r="20" spans="1:13" ht="13.15" hidden="1" customHeight="1">
      <c r="A20" s="139"/>
      <c r="B20" s="66"/>
      <c r="C20" s="107"/>
      <c r="D20" s="107"/>
      <c r="E20" s="107"/>
      <c r="F20" s="107"/>
      <c r="G20" s="107"/>
      <c r="H20" s="107"/>
      <c r="J20" s="160"/>
      <c r="K20" s="160"/>
      <c r="L20" s="2">
        <f>D6</f>
        <v>5</v>
      </c>
    </row>
    <row r="21" spans="1:13" ht="13.15" hidden="1" customHeight="1">
      <c r="A21" s="139"/>
      <c r="B21" s="140"/>
      <c r="C21" s="107"/>
      <c r="D21" s="107"/>
      <c r="E21" s="107"/>
      <c r="F21" s="107"/>
      <c r="G21" s="107"/>
      <c r="H21" s="107"/>
      <c r="J21" s="160"/>
      <c r="K21" s="160"/>
      <c r="L21" s="2">
        <f>L20-1</f>
        <v>4</v>
      </c>
    </row>
    <row r="22" spans="1:13" ht="13.15" hidden="1" customHeight="1">
      <c r="A22" s="139"/>
      <c r="B22" s="140"/>
      <c r="C22" s="107"/>
      <c r="D22" s="107"/>
      <c r="E22" s="107"/>
      <c r="F22" s="107"/>
      <c r="G22" s="107"/>
      <c r="H22" s="107"/>
      <c r="J22" s="160"/>
      <c r="K22" s="160"/>
      <c r="L22" s="2">
        <f t="shared" ref="L22:L49" si="0">L21-1</f>
        <v>3</v>
      </c>
    </row>
    <row r="23" spans="1:13" ht="13.15" hidden="1" customHeight="1">
      <c r="A23" s="139"/>
      <c r="B23" s="66"/>
      <c r="C23" s="107"/>
      <c r="D23" s="107"/>
      <c r="E23" s="107"/>
      <c r="F23" s="107"/>
      <c r="G23" s="107"/>
      <c r="H23" s="107"/>
      <c r="J23" s="160"/>
      <c r="K23" s="160"/>
      <c r="L23" s="2">
        <f t="shared" si="0"/>
        <v>2</v>
      </c>
    </row>
    <row r="24" spans="1:13" ht="12.75" hidden="1" customHeight="1">
      <c r="A24" s="139"/>
      <c r="B24" s="66"/>
      <c r="C24" s="107"/>
      <c r="D24" s="107"/>
      <c r="E24" s="107"/>
      <c r="F24" s="107"/>
      <c r="G24" s="107"/>
      <c r="H24" s="107"/>
      <c r="J24" s="160"/>
      <c r="K24" s="160"/>
      <c r="L24" s="2">
        <f t="shared" si="0"/>
        <v>1</v>
      </c>
    </row>
    <row r="25" spans="1:13" ht="12.75" hidden="1" customHeight="1">
      <c r="A25" s="139"/>
      <c r="B25" s="66"/>
      <c r="C25" s="107"/>
      <c r="D25" s="107"/>
      <c r="E25" s="107"/>
      <c r="F25" s="107"/>
      <c r="G25" s="107"/>
      <c r="H25" s="107"/>
      <c r="J25" s="160"/>
      <c r="K25" s="160"/>
      <c r="L25" s="2">
        <f t="shared" si="0"/>
        <v>0</v>
      </c>
      <c r="M25" s="60">
        <v>0</v>
      </c>
    </row>
    <row r="26" spans="1:13" ht="13.15" hidden="1" customHeight="1">
      <c r="A26" s="139"/>
      <c r="B26" s="66"/>
      <c r="C26" s="107"/>
      <c r="D26" s="107"/>
      <c r="E26" s="107"/>
      <c r="F26" s="107"/>
      <c r="G26" s="107"/>
      <c r="H26" s="107"/>
      <c r="J26" s="160"/>
      <c r="K26" s="160"/>
      <c r="L26" s="2">
        <f t="shared" si="0"/>
        <v>-1</v>
      </c>
      <c r="M26" s="60">
        <v>0</v>
      </c>
    </row>
    <row r="27" spans="1:13" ht="13.15" hidden="1" customHeight="1">
      <c r="A27" s="139"/>
      <c r="B27" s="66"/>
      <c r="C27" s="107"/>
      <c r="D27" s="107"/>
      <c r="E27" s="107"/>
      <c r="F27" s="107"/>
      <c r="G27" s="107"/>
      <c r="H27" s="107"/>
      <c r="J27" s="160"/>
      <c r="K27" s="160"/>
      <c r="L27" s="2">
        <f t="shared" si="0"/>
        <v>-2</v>
      </c>
      <c r="M27" s="60">
        <v>0</v>
      </c>
    </row>
    <row r="28" spans="1:13" ht="13.15" hidden="1" customHeight="1">
      <c r="A28" s="139"/>
      <c r="B28" s="66"/>
      <c r="C28" s="107"/>
      <c r="D28" s="107"/>
      <c r="E28" s="107"/>
      <c r="F28" s="107"/>
      <c r="G28" s="107"/>
      <c r="H28" s="107"/>
      <c r="J28" s="160"/>
      <c r="K28" s="160"/>
      <c r="L28" s="2">
        <f t="shared" si="0"/>
        <v>-3</v>
      </c>
      <c r="M28" s="60">
        <v>0</v>
      </c>
    </row>
    <row r="29" spans="1:13" ht="13.15" hidden="1" customHeight="1">
      <c r="A29" s="139"/>
      <c r="B29" s="66"/>
      <c r="C29" s="107"/>
      <c r="D29" s="107"/>
      <c r="E29" s="107"/>
      <c r="F29" s="107"/>
      <c r="G29" s="107"/>
      <c r="H29" s="107"/>
      <c r="J29" s="160"/>
      <c r="K29" s="160"/>
      <c r="L29" s="2">
        <f t="shared" si="0"/>
        <v>-4</v>
      </c>
      <c r="M29" s="60">
        <v>0</v>
      </c>
    </row>
    <row r="30" spans="1:13" ht="13.15" hidden="1" customHeight="1">
      <c r="A30" s="139"/>
      <c r="B30" s="66"/>
      <c r="C30" s="107"/>
      <c r="D30" s="107"/>
      <c r="E30" s="107"/>
      <c r="F30" s="107"/>
      <c r="G30" s="107"/>
      <c r="H30" s="107"/>
      <c r="J30" s="160"/>
      <c r="K30" s="160"/>
      <c r="L30" s="2">
        <f t="shared" si="0"/>
        <v>-5</v>
      </c>
      <c r="M30" s="60"/>
    </row>
    <row r="31" spans="1:13" ht="13.15" hidden="1" customHeight="1">
      <c r="A31" s="139"/>
      <c r="B31" s="66"/>
      <c r="C31" s="107"/>
      <c r="D31" s="107"/>
      <c r="E31" s="107"/>
      <c r="F31" s="107"/>
      <c r="G31" s="107"/>
      <c r="H31" s="107"/>
      <c r="J31" s="160"/>
      <c r="K31" s="160"/>
      <c r="L31" s="2">
        <f t="shared" si="0"/>
        <v>-6</v>
      </c>
      <c r="M31" s="60"/>
    </row>
    <row r="32" spans="1:13" ht="13.15" hidden="1" customHeight="1">
      <c r="A32" s="139"/>
      <c r="B32" s="66"/>
      <c r="C32" s="107"/>
      <c r="D32" s="107"/>
      <c r="E32" s="107"/>
      <c r="F32" s="107"/>
      <c r="G32" s="107"/>
      <c r="H32" s="107"/>
      <c r="J32" s="160"/>
      <c r="K32" s="160"/>
      <c r="L32" s="2">
        <f t="shared" si="0"/>
        <v>-7</v>
      </c>
      <c r="M32" s="60"/>
    </row>
    <row r="33" spans="1:13" ht="13.15" hidden="1" customHeight="1">
      <c r="A33" s="139"/>
      <c r="B33" s="66"/>
      <c r="C33" s="107"/>
      <c r="D33" s="107"/>
      <c r="E33" s="107"/>
      <c r="F33" s="107"/>
      <c r="G33" s="107"/>
      <c r="H33" s="107"/>
      <c r="J33" s="160"/>
      <c r="K33" s="160"/>
      <c r="L33" s="2">
        <f t="shared" si="0"/>
        <v>-8</v>
      </c>
      <c r="M33" s="60"/>
    </row>
    <row r="34" spans="1:13" ht="13.15" hidden="1" customHeight="1">
      <c r="A34" s="139"/>
      <c r="B34" s="66"/>
      <c r="C34" s="107"/>
      <c r="D34" s="107"/>
      <c r="E34" s="107"/>
      <c r="F34" s="107"/>
      <c r="G34" s="107"/>
      <c r="H34" s="107"/>
      <c r="J34" s="160"/>
      <c r="K34" s="160"/>
      <c r="L34" s="2">
        <f t="shared" si="0"/>
        <v>-9</v>
      </c>
      <c r="M34" s="60"/>
    </row>
    <row r="35" spans="1:13" ht="13.15" hidden="1" customHeight="1">
      <c r="A35" s="139"/>
      <c r="B35" s="66"/>
      <c r="C35" s="107"/>
      <c r="D35" s="107"/>
      <c r="E35" s="107"/>
      <c r="F35" s="107"/>
      <c r="G35" s="107"/>
      <c r="H35" s="107"/>
      <c r="J35" s="160"/>
      <c r="K35" s="160"/>
      <c r="L35" s="2">
        <f t="shared" si="0"/>
        <v>-10</v>
      </c>
      <c r="M35" s="60"/>
    </row>
    <row r="36" spans="1:13" ht="13.15" hidden="1" customHeight="1">
      <c r="A36" s="139"/>
      <c r="B36" s="66"/>
      <c r="C36" s="107"/>
      <c r="D36" s="107"/>
      <c r="E36" s="107"/>
      <c r="F36" s="107"/>
      <c r="G36" s="107"/>
      <c r="H36" s="107"/>
      <c r="J36" s="160"/>
      <c r="K36" s="160"/>
      <c r="L36" s="2">
        <f t="shared" si="0"/>
        <v>-11</v>
      </c>
      <c r="M36" s="60"/>
    </row>
    <row r="37" spans="1:13" ht="13.15" hidden="1" customHeight="1">
      <c r="A37" s="139"/>
      <c r="B37" s="66"/>
      <c r="C37" s="107"/>
      <c r="D37" s="107"/>
      <c r="E37" s="107"/>
      <c r="F37" s="107"/>
      <c r="G37" s="107"/>
      <c r="H37" s="107"/>
      <c r="J37" s="160"/>
      <c r="K37" s="160"/>
      <c r="L37" s="2">
        <f t="shared" si="0"/>
        <v>-12</v>
      </c>
      <c r="M37" s="60"/>
    </row>
    <row r="38" spans="1:13" ht="13.15" hidden="1" customHeight="1">
      <c r="A38" s="139"/>
      <c r="B38" s="66"/>
      <c r="C38" s="107"/>
      <c r="D38" s="107"/>
      <c r="E38" s="107"/>
      <c r="F38" s="107"/>
      <c r="G38" s="107"/>
      <c r="H38" s="107"/>
      <c r="J38" s="160"/>
      <c r="K38" s="160"/>
      <c r="L38" s="2">
        <f t="shared" si="0"/>
        <v>-13</v>
      </c>
      <c r="M38" s="60"/>
    </row>
    <row r="39" spans="1:13" ht="13.15" hidden="1" customHeight="1">
      <c r="A39" s="139"/>
      <c r="B39" s="66"/>
      <c r="C39" s="107"/>
      <c r="D39" s="107"/>
      <c r="E39" s="107"/>
      <c r="F39" s="107"/>
      <c r="G39" s="107"/>
      <c r="H39" s="107"/>
      <c r="J39" s="160"/>
      <c r="K39" s="160"/>
      <c r="L39" s="2">
        <f t="shared" si="0"/>
        <v>-14</v>
      </c>
      <c r="M39" s="60"/>
    </row>
    <row r="40" spans="1:13" ht="13.15" hidden="1" customHeight="1">
      <c r="A40" s="139"/>
      <c r="B40" s="66"/>
      <c r="C40" s="107"/>
      <c r="D40" s="107"/>
      <c r="E40" s="107"/>
      <c r="F40" s="107"/>
      <c r="G40" s="107"/>
      <c r="H40" s="107"/>
      <c r="J40" s="160"/>
      <c r="K40" s="160"/>
      <c r="L40" s="2">
        <f t="shared" si="0"/>
        <v>-15</v>
      </c>
      <c r="M40" s="60"/>
    </row>
    <row r="41" spans="1:13" ht="13.15" hidden="1" customHeight="1">
      <c r="A41" s="139"/>
      <c r="B41" s="66"/>
      <c r="C41" s="107"/>
      <c r="D41" s="107"/>
      <c r="E41" s="107"/>
      <c r="F41" s="107"/>
      <c r="G41" s="107"/>
      <c r="H41" s="107"/>
      <c r="J41" s="160"/>
      <c r="K41" s="160"/>
      <c r="L41" s="2">
        <f t="shared" si="0"/>
        <v>-16</v>
      </c>
      <c r="M41" s="60"/>
    </row>
    <row r="42" spans="1:13" ht="13.15" hidden="1" customHeight="1">
      <c r="A42" s="139"/>
      <c r="B42" s="66"/>
      <c r="C42" s="107"/>
      <c r="D42" s="107"/>
      <c r="E42" s="107"/>
      <c r="F42" s="107"/>
      <c r="G42" s="107"/>
      <c r="H42" s="107"/>
      <c r="J42" s="160"/>
      <c r="K42" s="160"/>
      <c r="L42" s="2">
        <f t="shared" si="0"/>
        <v>-17</v>
      </c>
      <c r="M42" s="60"/>
    </row>
    <row r="43" spans="1:13" ht="13.15" hidden="1" customHeight="1">
      <c r="A43" s="139"/>
      <c r="B43" s="66"/>
      <c r="C43" s="107"/>
      <c r="D43" s="107"/>
      <c r="E43" s="107"/>
      <c r="F43" s="107"/>
      <c r="G43" s="107"/>
      <c r="H43" s="107"/>
      <c r="J43" s="160"/>
      <c r="K43" s="160"/>
      <c r="L43" s="2">
        <f t="shared" si="0"/>
        <v>-18</v>
      </c>
      <c r="M43" s="60"/>
    </row>
    <row r="44" spans="1:13" ht="13.15" hidden="1" customHeight="1">
      <c r="A44" s="139"/>
      <c r="B44" s="66"/>
      <c r="C44" s="107"/>
      <c r="D44" s="107"/>
      <c r="E44" s="107"/>
      <c r="F44" s="107"/>
      <c r="G44" s="107"/>
      <c r="H44" s="107"/>
      <c r="J44" s="160"/>
      <c r="K44" s="160"/>
      <c r="L44" s="2">
        <f t="shared" si="0"/>
        <v>-19</v>
      </c>
      <c r="M44" s="60"/>
    </row>
    <row r="45" spans="1:13" ht="13.15" hidden="1" customHeight="1">
      <c r="A45" s="139"/>
      <c r="B45" s="66"/>
      <c r="C45" s="107"/>
      <c r="D45" s="107"/>
      <c r="E45" s="107"/>
      <c r="F45" s="107"/>
      <c r="G45" s="107"/>
      <c r="H45" s="107"/>
      <c r="J45" s="160"/>
      <c r="K45" s="160"/>
      <c r="L45" s="2">
        <f t="shared" si="0"/>
        <v>-20</v>
      </c>
      <c r="M45" s="60"/>
    </row>
    <row r="46" spans="1:13" ht="13.15" hidden="1" customHeight="1">
      <c r="A46" s="139"/>
      <c r="B46" s="66"/>
      <c r="C46" s="107"/>
      <c r="D46" s="107"/>
      <c r="E46" s="107"/>
      <c r="F46" s="107"/>
      <c r="G46" s="107"/>
      <c r="H46" s="107"/>
      <c r="J46" s="160"/>
      <c r="K46" s="160"/>
      <c r="L46" s="2">
        <f t="shared" si="0"/>
        <v>-21</v>
      </c>
      <c r="M46" s="60"/>
    </row>
    <row r="47" spans="1:13" ht="13.15" hidden="1" customHeight="1">
      <c r="A47" s="139"/>
      <c r="B47" s="66"/>
      <c r="C47" s="107"/>
      <c r="D47" s="107"/>
      <c r="E47" s="107"/>
      <c r="F47" s="107"/>
      <c r="G47" s="107"/>
      <c r="H47" s="107"/>
      <c r="J47" s="160"/>
      <c r="K47" s="160"/>
      <c r="L47" s="2">
        <f t="shared" si="0"/>
        <v>-22</v>
      </c>
      <c r="M47" s="60"/>
    </row>
    <row r="48" spans="1:13" ht="13.15" hidden="1" customHeight="1">
      <c r="A48" s="139"/>
      <c r="B48" s="66"/>
      <c r="C48" s="107"/>
      <c r="D48" s="107"/>
      <c r="E48" s="107"/>
      <c r="F48" s="107"/>
      <c r="G48" s="107"/>
      <c r="H48" s="107"/>
      <c r="J48" s="160"/>
      <c r="K48" s="160"/>
      <c r="L48" s="2">
        <f t="shared" si="0"/>
        <v>-23</v>
      </c>
      <c r="M48" s="60"/>
    </row>
    <row r="49" spans="1:19" ht="13.15" hidden="1" customHeight="1">
      <c r="A49" s="139"/>
      <c r="B49" s="66"/>
      <c r="C49" s="107"/>
      <c r="D49" s="107"/>
      <c r="E49" s="107"/>
      <c r="F49" s="107"/>
      <c r="G49" s="107"/>
      <c r="H49" s="107"/>
      <c r="J49" s="160"/>
      <c r="K49" s="160"/>
      <c r="L49" s="2">
        <f t="shared" si="0"/>
        <v>-24</v>
      </c>
      <c r="M49" s="60"/>
    </row>
    <row r="50" spans="1:19" ht="13.15" hidden="1" customHeight="1">
      <c r="A50" s="139"/>
      <c r="B50" s="66"/>
      <c r="C50" s="108"/>
      <c r="D50" s="129"/>
      <c r="E50" s="129"/>
      <c r="F50" s="149"/>
      <c r="G50" s="129"/>
      <c r="H50" s="129"/>
      <c r="J50" s="164"/>
      <c r="K50" s="161"/>
      <c r="L50" s="2"/>
    </row>
    <row r="51" spans="1:19">
      <c r="A51" s="139"/>
      <c r="B51" s="66"/>
      <c r="C51" s="154" t="s">
        <v>21</v>
      </c>
      <c r="D51" s="191">
        <v>1.75</v>
      </c>
      <c r="E51" s="192"/>
      <c r="F51" s="144" t="s">
        <v>22</v>
      </c>
      <c r="G51" s="144" t="s">
        <v>23</v>
      </c>
      <c r="H51" s="155" t="s">
        <v>24</v>
      </c>
      <c r="J51" s="161"/>
      <c r="K51" s="161"/>
      <c r="L51" s="3"/>
    </row>
    <row r="52" spans="1:19" ht="13.5" thickBot="1">
      <c r="A52" s="66"/>
      <c r="B52" s="66"/>
      <c r="C52" s="150" t="s">
        <v>25</v>
      </c>
      <c r="D52" s="114">
        <v>1</v>
      </c>
      <c r="E52" s="66"/>
      <c r="F52" s="150">
        <v>2</v>
      </c>
      <c r="G52" s="145">
        <v>3.7400000000000003E-2</v>
      </c>
      <c r="H52" s="156">
        <v>4.3499999999999997E-2</v>
      </c>
      <c r="L52" s="3"/>
    </row>
    <row r="53" spans="1:19">
      <c r="A53" s="66"/>
      <c r="B53" s="66"/>
      <c r="C53" s="150" t="s">
        <v>26</v>
      </c>
      <c r="D53" s="115">
        <v>1</v>
      </c>
      <c r="E53" s="66"/>
      <c r="F53" s="150">
        <v>3</v>
      </c>
      <c r="G53" s="146">
        <v>3.5400000000000001E-2</v>
      </c>
      <c r="H53" s="106"/>
      <c r="L53" s="3"/>
    </row>
    <row r="54" spans="1:19">
      <c r="A54" s="66"/>
      <c r="B54" s="66"/>
      <c r="C54" s="150" t="s">
        <v>27</v>
      </c>
      <c r="D54" s="114">
        <v>0</v>
      </c>
      <c r="E54" s="184"/>
      <c r="F54" s="150">
        <v>4</v>
      </c>
      <c r="G54" s="146">
        <v>3.5300000000000005E-2</v>
      </c>
      <c r="H54" s="106"/>
      <c r="L54" s="3"/>
    </row>
    <row r="55" spans="1:19" ht="13.9" customHeight="1">
      <c r="A55" s="66"/>
      <c r="B55" s="66"/>
      <c r="C55" s="150" t="s">
        <v>28</v>
      </c>
      <c r="D55" s="115">
        <v>0</v>
      </c>
      <c r="E55" s="184"/>
      <c r="F55" s="150">
        <v>5</v>
      </c>
      <c r="G55" s="146">
        <v>3.5400000000000001E-2</v>
      </c>
      <c r="H55" s="106"/>
      <c r="L55" s="3"/>
    </row>
    <row r="56" spans="1:19">
      <c r="A56" s="66"/>
      <c r="B56" s="109"/>
      <c r="C56" s="150" t="s">
        <v>29</v>
      </c>
      <c r="D56" s="114">
        <v>0</v>
      </c>
      <c r="E56" s="184"/>
      <c r="F56" s="150">
        <v>6</v>
      </c>
      <c r="G56" s="146">
        <v>3.5900000000000001E-2</v>
      </c>
      <c r="H56" s="106"/>
      <c r="K56" s="162"/>
      <c r="L56" s="80" t="e">
        <f>#REF!-#REF!</f>
        <v>#REF!</v>
      </c>
      <c r="M56" s="81" t="e">
        <f t="shared" ref="M56:M70" si="1">A56*L56</f>
        <v>#REF!</v>
      </c>
    </row>
    <row r="57" spans="1:19">
      <c r="A57" s="66"/>
      <c r="B57" s="109"/>
      <c r="C57" s="150" t="s">
        <v>30</v>
      </c>
      <c r="D57" s="115">
        <v>0</v>
      </c>
      <c r="E57" s="184"/>
      <c r="F57" s="150">
        <v>7</v>
      </c>
      <c r="G57" s="146">
        <v>3.6400000000000002E-2</v>
      </c>
      <c r="H57" s="106"/>
      <c r="K57" s="162"/>
      <c r="L57" s="80" t="e">
        <f>#REF!-#REF!</f>
        <v>#REF!</v>
      </c>
      <c r="M57" s="81" t="e">
        <f t="shared" si="1"/>
        <v>#REF!</v>
      </c>
      <c r="P57" s="65"/>
    </row>
    <row r="58" spans="1:19">
      <c r="A58" s="66"/>
      <c r="B58" s="109"/>
      <c r="C58" s="150" t="s">
        <v>31</v>
      </c>
      <c r="D58" s="114">
        <v>0</v>
      </c>
      <c r="E58" s="184"/>
      <c r="F58" s="150">
        <v>8</v>
      </c>
      <c r="G58" s="146">
        <v>3.6799999999999999E-2</v>
      </c>
      <c r="H58" s="106"/>
      <c r="K58" s="162"/>
      <c r="L58" s="65" t="s">
        <v>32</v>
      </c>
      <c r="M58" s="81" t="e">
        <f t="shared" si="1"/>
        <v>#VALUE!</v>
      </c>
      <c r="O58" s="65" t="s">
        <v>33</v>
      </c>
      <c r="S58">
        <v>1</v>
      </c>
    </row>
    <row r="59" spans="1:19">
      <c r="A59" s="66"/>
      <c r="B59" s="109"/>
      <c r="C59" s="150" t="s">
        <v>34</v>
      </c>
      <c r="D59" s="115">
        <v>0</v>
      </c>
      <c r="E59" s="184"/>
      <c r="F59" s="150">
        <v>9</v>
      </c>
      <c r="G59" s="146">
        <v>3.73E-2</v>
      </c>
      <c r="H59" s="106"/>
      <c r="K59" s="162"/>
      <c r="L59">
        <v>2</v>
      </c>
      <c r="M59" s="81">
        <f t="shared" si="1"/>
        <v>0</v>
      </c>
      <c r="O59" s="65">
        <v>5</v>
      </c>
    </row>
    <row r="60" spans="1:19">
      <c r="A60" s="66"/>
      <c r="B60" s="109"/>
      <c r="C60" s="150" t="s">
        <v>35</v>
      </c>
      <c r="D60" s="114">
        <v>0</v>
      </c>
      <c r="E60" s="184"/>
      <c r="F60" s="150">
        <v>10</v>
      </c>
      <c r="G60" s="146">
        <v>3.7700000000000004E-2</v>
      </c>
      <c r="H60" s="106"/>
      <c r="K60" s="162"/>
      <c r="L60">
        <v>3</v>
      </c>
      <c r="M60" s="81">
        <f t="shared" si="1"/>
        <v>0</v>
      </c>
      <c r="O60" s="65">
        <v>7</v>
      </c>
    </row>
    <row r="61" spans="1:19">
      <c r="A61" s="66"/>
      <c r="B61" s="109"/>
      <c r="C61" s="150" t="s">
        <v>36</v>
      </c>
      <c r="D61" s="115">
        <v>0</v>
      </c>
      <c r="E61" s="184"/>
      <c r="F61" s="150">
        <v>11</v>
      </c>
      <c r="G61" s="146">
        <v>3.8200000000000005E-2</v>
      </c>
      <c r="H61" s="106"/>
      <c r="K61" s="162"/>
      <c r="L61">
        <v>4</v>
      </c>
      <c r="M61" s="81">
        <f t="shared" si="1"/>
        <v>0</v>
      </c>
      <c r="O61" s="65">
        <v>10</v>
      </c>
    </row>
    <row r="62" spans="1:19">
      <c r="A62" s="66"/>
      <c r="B62" s="109"/>
      <c r="C62" s="150" t="s">
        <v>37</v>
      </c>
      <c r="D62" s="114">
        <v>0</v>
      </c>
      <c r="E62" s="184"/>
      <c r="F62" s="150">
        <v>12</v>
      </c>
      <c r="G62" s="146">
        <v>3.8700000000000005E-2</v>
      </c>
      <c r="H62" s="106"/>
      <c r="K62" s="162"/>
      <c r="L62">
        <v>5</v>
      </c>
      <c r="M62" s="81">
        <f t="shared" si="1"/>
        <v>0</v>
      </c>
      <c r="O62" s="65">
        <v>15</v>
      </c>
    </row>
    <row r="63" spans="1:19">
      <c r="A63" s="66"/>
      <c r="B63" s="109"/>
      <c r="C63" s="150" t="s">
        <v>38</v>
      </c>
      <c r="D63" s="115">
        <v>0</v>
      </c>
      <c r="E63" s="184"/>
      <c r="F63" s="150">
        <v>13</v>
      </c>
      <c r="G63" s="146">
        <v>3.9033333333333337E-2</v>
      </c>
      <c r="H63" s="106"/>
      <c r="K63" s="162"/>
      <c r="L63">
        <v>6</v>
      </c>
      <c r="M63" s="81">
        <f t="shared" si="1"/>
        <v>0</v>
      </c>
      <c r="O63" s="65">
        <v>20</v>
      </c>
    </row>
    <row r="64" spans="1:19">
      <c r="A64" s="66"/>
      <c r="B64" s="109"/>
      <c r="C64" s="150" t="s">
        <v>39</v>
      </c>
      <c r="D64" s="114">
        <v>0</v>
      </c>
      <c r="E64" s="184"/>
      <c r="F64" s="150">
        <v>14</v>
      </c>
      <c r="G64" s="146">
        <v>3.9366666666666668E-2</v>
      </c>
      <c r="H64" s="106"/>
      <c r="K64" s="162"/>
      <c r="L64">
        <v>7</v>
      </c>
      <c r="M64" s="81">
        <f t="shared" si="1"/>
        <v>0</v>
      </c>
      <c r="O64" s="65">
        <v>25</v>
      </c>
    </row>
    <row r="65" spans="1:17">
      <c r="A65" s="66"/>
      <c r="B65" s="109"/>
      <c r="C65" s="150" t="s">
        <v>40</v>
      </c>
      <c r="D65" s="115">
        <v>0</v>
      </c>
      <c r="E65" s="184"/>
      <c r="F65" s="150">
        <v>15</v>
      </c>
      <c r="G65" s="146">
        <v>3.9699999999999999E-2</v>
      </c>
      <c r="H65" s="106"/>
      <c r="K65" s="162"/>
      <c r="L65">
        <v>8</v>
      </c>
      <c r="M65" s="81">
        <f t="shared" si="1"/>
        <v>0</v>
      </c>
      <c r="O65" s="65">
        <v>30</v>
      </c>
    </row>
    <row r="66" spans="1:17">
      <c r="A66" s="66"/>
      <c r="B66" s="109"/>
      <c r="C66" s="150" t="s">
        <v>41</v>
      </c>
      <c r="D66" s="114">
        <v>0</v>
      </c>
      <c r="E66" s="184"/>
      <c r="F66" s="151">
        <v>20</v>
      </c>
      <c r="G66" s="146">
        <v>4.0400000000000005E-2</v>
      </c>
      <c r="H66" s="106"/>
      <c r="K66" s="162"/>
      <c r="L66">
        <v>9</v>
      </c>
      <c r="M66" s="81">
        <f t="shared" si="1"/>
        <v>0</v>
      </c>
      <c r="O66" s="65"/>
    </row>
    <row r="67" spans="1:17">
      <c r="A67" s="66"/>
      <c r="B67" s="109"/>
      <c r="C67" s="150" t="s">
        <v>42</v>
      </c>
      <c r="D67" s="115">
        <v>0</v>
      </c>
      <c r="E67" s="110"/>
      <c r="F67" s="147"/>
      <c r="G67" s="183"/>
      <c r="H67" s="183"/>
      <c r="K67" s="162"/>
      <c r="L67">
        <v>10</v>
      </c>
      <c r="M67" s="81">
        <f t="shared" si="1"/>
        <v>0</v>
      </c>
      <c r="O67" s="65"/>
    </row>
    <row r="68" spans="1:17">
      <c r="A68" s="66"/>
      <c r="B68" s="109"/>
      <c r="C68" s="150" t="s">
        <v>43</v>
      </c>
      <c r="D68" s="114">
        <v>0</v>
      </c>
      <c r="E68" s="110"/>
      <c r="F68" s="147"/>
      <c r="G68" s="183"/>
      <c r="H68" s="183"/>
      <c r="K68" s="162"/>
      <c r="L68">
        <v>11</v>
      </c>
      <c r="M68" s="81">
        <f t="shared" si="1"/>
        <v>0</v>
      </c>
      <c r="O68" s="65"/>
    </row>
    <row r="69" spans="1:17">
      <c r="A69" s="66"/>
      <c r="B69" s="109"/>
      <c r="C69" s="150" t="s">
        <v>44</v>
      </c>
      <c r="D69" s="115">
        <v>0</v>
      </c>
      <c r="E69" s="110"/>
      <c r="F69" s="147"/>
      <c r="G69" s="183"/>
      <c r="H69" s="183"/>
      <c r="J69" s="185"/>
      <c r="K69" s="162"/>
      <c r="L69">
        <v>12</v>
      </c>
      <c r="M69" s="81">
        <f t="shared" si="1"/>
        <v>0</v>
      </c>
      <c r="O69" s="65"/>
    </row>
    <row r="70" spans="1:17">
      <c r="A70" s="66"/>
      <c r="B70" s="109"/>
      <c r="C70" s="151" t="s">
        <v>45</v>
      </c>
      <c r="D70" s="114">
        <v>0</v>
      </c>
      <c r="E70" s="110"/>
      <c r="F70" s="147"/>
      <c r="G70" s="183"/>
      <c r="H70" s="183"/>
      <c r="J70" s="185"/>
      <c r="K70" s="162"/>
      <c r="L70">
        <v>13</v>
      </c>
      <c r="M70" s="81">
        <f t="shared" si="1"/>
        <v>0</v>
      </c>
      <c r="O70" s="1"/>
    </row>
    <row r="71" spans="1:17">
      <c r="A71" s="66"/>
      <c r="B71" s="109"/>
      <c r="C71" s="66"/>
      <c r="D71" s="106"/>
      <c r="E71" s="66"/>
      <c r="F71" s="66"/>
      <c r="G71" s="106"/>
      <c r="H71" s="106"/>
      <c r="J71" s="185"/>
      <c r="K71" s="162"/>
      <c r="L71" s="65">
        <v>14</v>
      </c>
      <c r="M71" s="81">
        <f t="shared" ref="M71:M120" si="2">A71*L71</f>
        <v>0</v>
      </c>
    </row>
    <row r="72" spans="1:17">
      <c r="B72" s="97"/>
      <c r="J72" s="98"/>
      <c r="K72" s="162"/>
      <c r="L72" s="65">
        <v>15</v>
      </c>
      <c r="M72" s="81">
        <f t="shared" si="2"/>
        <v>0</v>
      </c>
    </row>
    <row r="73" spans="1:17">
      <c r="B73" s="97"/>
      <c r="E73" s="98"/>
      <c r="F73" s="98"/>
      <c r="G73" s="148"/>
      <c r="H73" s="148"/>
      <c r="I73" s="148"/>
      <c r="J73" s="98"/>
      <c r="K73" s="162"/>
      <c r="L73">
        <v>20</v>
      </c>
      <c r="M73" s="81">
        <f t="shared" si="2"/>
        <v>0</v>
      </c>
    </row>
    <row r="74" spans="1:17">
      <c r="B74" s="97"/>
      <c r="E74" s="98"/>
      <c r="F74" s="98"/>
      <c r="G74" s="148"/>
      <c r="H74" s="148"/>
      <c r="I74" s="148"/>
      <c r="J74" s="98"/>
      <c r="K74" s="162"/>
      <c r="L74" s="80" t="e">
        <f>#REF!-#REF!</f>
        <v>#REF!</v>
      </c>
      <c r="M74" s="81" t="e">
        <f t="shared" si="2"/>
        <v>#REF!</v>
      </c>
      <c r="Q74" s="111"/>
    </row>
    <row r="75" spans="1:17">
      <c r="B75" s="97"/>
      <c r="E75" s="98"/>
      <c r="F75" s="98"/>
      <c r="G75" s="148"/>
      <c r="H75" s="148"/>
      <c r="I75" s="148"/>
      <c r="J75" s="98"/>
      <c r="K75" s="162"/>
      <c r="L75" s="80" t="e">
        <f>#REF!-#REF!</f>
        <v>#REF!</v>
      </c>
      <c r="M75" s="81" t="e">
        <f t="shared" si="2"/>
        <v>#REF!</v>
      </c>
      <c r="P75" s="65"/>
    </row>
    <row r="76" spans="1:17">
      <c r="B76" s="97"/>
      <c r="E76" s="98"/>
      <c r="F76" s="98"/>
      <c r="G76" s="148"/>
      <c r="H76" s="148"/>
      <c r="I76" s="148"/>
      <c r="J76" s="98"/>
      <c r="K76" s="162"/>
      <c r="L76" s="80" t="e">
        <f>#REF!-#REF!</f>
        <v>#REF!</v>
      </c>
      <c r="M76" s="81" t="e">
        <f t="shared" si="2"/>
        <v>#REF!</v>
      </c>
      <c r="P76" s="65"/>
    </row>
    <row r="77" spans="1:17" ht="15.75">
      <c r="B77" s="193"/>
      <c r="E77" s="98"/>
      <c r="F77" s="98"/>
      <c r="G77" s="148"/>
      <c r="H77" s="148"/>
      <c r="I77" s="148"/>
      <c r="J77" s="98"/>
      <c r="K77" s="162"/>
      <c r="L77" s="80" t="e">
        <f>#REF!-#REF!</f>
        <v>#REF!</v>
      </c>
      <c r="M77" s="81" t="e">
        <f t="shared" si="2"/>
        <v>#REF!</v>
      </c>
      <c r="P77" s="65"/>
    </row>
    <row r="78" spans="1:17" ht="18.75" customHeight="1">
      <c r="B78" s="194"/>
      <c r="E78" s="98"/>
      <c r="F78" s="98"/>
      <c r="G78" s="148"/>
      <c r="H78" s="148"/>
      <c r="I78" s="148"/>
      <c r="J78" s="98"/>
      <c r="K78" s="162"/>
      <c r="L78" s="80" t="e">
        <f>#REF!-#REF!</f>
        <v>#REF!</v>
      </c>
      <c r="M78" s="81" t="e">
        <f t="shared" si="2"/>
        <v>#REF!</v>
      </c>
      <c r="P78" s="65"/>
    </row>
    <row r="79" spans="1:17" ht="8.25" customHeight="1">
      <c r="B79" s="97"/>
      <c r="E79" s="98"/>
      <c r="F79" s="98"/>
      <c r="G79" s="148"/>
      <c r="H79" s="148"/>
      <c r="I79" s="148"/>
      <c r="J79" s="98"/>
      <c r="K79" s="162"/>
      <c r="L79" s="80" t="e">
        <f>#REF!-#REF!</f>
        <v>#REF!</v>
      </c>
      <c r="M79" s="81" t="e">
        <f t="shared" si="2"/>
        <v>#REF!</v>
      </c>
    </row>
    <row r="80" spans="1:17">
      <c r="B80" s="97"/>
      <c r="E80" s="98"/>
      <c r="F80" s="98"/>
      <c r="G80" s="148"/>
      <c r="H80" s="148"/>
      <c r="I80" s="148"/>
      <c r="J80" s="98"/>
      <c r="K80" s="162"/>
      <c r="L80" s="80" t="e">
        <f>#REF!-#REF!</f>
        <v>#REF!</v>
      </c>
      <c r="M80" s="81" t="e">
        <f t="shared" si="2"/>
        <v>#REF!</v>
      </c>
    </row>
    <row r="81" spans="2:13">
      <c r="B81" s="97"/>
      <c r="E81" s="98"/>
      <c r="F81" s="98"/>
      <c r="G81" s="148"/>
      <c r="H81" s="148"/>
      <c r="I81" s="148"/>
      <c r="J81" s="98"/>
      <c r="K81" s="162"/>
      <c r="L81" s="80" t="e">
        <f>#REF!-#REF!</f>
        <v>#REF!</v>
      </c>
      <c r="M81" s="81" t="e">
        <f t="shared" si="2"/>
        <v>#REF!</v>
      </c>
    </row>
    <row r="82" spans="2:13">
      <c r="B82" s="195"/>
      <c r="E82" s="98"/>
      <c r="F82" s="98"/>
      <c r="G82" s="148"/>
      <c r="H82" s="148"/>
      <c r="I82" s="148"/>
      <c r="J82" s="98"/>
      <c r="K82" s="162"/>
      <c r="L82" s="80" t="e">
        <f>#REF!-#REF!</f>
        <v>#REF!</v>
      </c>
      <c r="M82" s="81" t="e">
        <f t="shared" si="2"/>
        <v>#REF!</v>
      </c>
    </row>
    <row r="83" spans="2:13" ht="37.5" customHeight="1">
      <c r="B83" s="195"/>
      <c r="E83" s="98"/>
      <c r="F83" s="98"/>
      <c r="G83" s="148"/>
      <c r="H83" s="148"/>
      <c r="I83" s="148"/>
      <c r="J83" s="98"/>
      <c r="K83" s="162"/>
      <c r="L83" s="80" t="e">
        <f>#REF!-#REF!</f>
        <v>#REF!</v>
      </c>
      <c r="M83" s="81" t="e">
        <f t="shared" si="2"/>
        <v>#REF!</v>
      </c>
    </row>
    <row r="84" spans="2:13" ht="24.75" customHeight="1">
      <c r="B84" s="195"/>
      <c r="E84" s="98"/>
      <c r="F84" s="98"/>
      <c r="G84" s="148"/>
      <c r="H84" s="148"/>
      <c r="I84" s="148"/>
      <c r="J84" s="98"/>
      <c r="K84" s="162"/>
      <c r="L84" s="80" t="e">
        <f>#REF!-C85</f>
        <v>#REF!</v>
      </c>
      <c r="M84" s="81" t="e">
        <f t="shared" si="2"/>
        <v>#REF!</v>
      </c>
    </row>
    <row r="85" spans="2:13">
      <c r="B85" s="97"/>
      <c r="C85" s="118"/>
      <c r="D85" s="148"/>
      <c r="E85" s="98"/>
      <c r="F85" s="98"/>
      <c r="G85" s="148"/>
      <c r="H85" s="148"/>
      <c r="I85" s="148"/>
      <c r="J85" s="98"/>
      <c r="K85" s="162"/>
      <c r="L85" s="80">
        <f t="shared" ref="L85:L120" si="3">C85-C86</f>
        <v>0</v>
      </c>
      <c r="M85" s="81">
        <f t="shared" si="2"/>
        <v>0</v>
      </c>
    </row>
    <row r="86" spans="2:13" ht="26.25" customHeight="1">
      <c r="B86" s="195"/>
      <c r="C86" s="118"/>
      <c r="D86" s="148"/>
      <c r="E86" s="98"/>
      <c r="F86" s="98"/>
      <c r="G86" s="148"/>
      <c r="H86" s="148"/>
      <c r="I86" s="148"/>
      <c r="J86" s="98"/>
      <c r="K86" s="162"/>
      <c r="L86" s="80">
        <f t="shared" si="3"/>
        <v>0</v>
      </c>
      <c r="M86" s="81">
        <f t="shared" si="2"/>
        <v>0</v>
      </c>
    </row>
    <row r="87" spans="2:13">
      <c r="B87" s="97"/>
      <c r="C87" s="118"/>
      <c r="D87" s="148"/>
      <c r="E87" s="98"/>
      <c r="F87" s="98"/>
      <c r="G87" s="148"/>
      <c r="H87" s="148"/>
      <c r="I87" s="148"/>
      <c r="J87" s="98"/>
      <c r="K87" s="162"/>
      <c r="L87" s="80">
        <f t="shared" si="3"/>
        <v>0</v>
      </c>
      <c r="M87" s="81">
        <f t="shared" si="2"/>
        <v>0</v>
      </c>
    </row>
    <row r="88" spans="2:13">
      <c r="B88" s="97"/>
      <c r="C88" s="118"/>
      <c r="D88" s="148"/>
      <c r="E88" s="98"/>
      <c r="F88" s="98"/>
      <c r="G88" s="148"/>
      <c r="H88" s="148"/>
      <c r="I88" s="148"/>
      <c r="J88" s="98"/>
      <c r="K88" s="162"/>
      <c r="L88" s="80">
        <f t="shared" si="3"/>
        <v>0</v>
      </c>
      <c r="M88" s="81">
        <f t="shared" si="2"/>
        <v>0</v>
      </c>
    </row>
    <row r="89" spans="2:13">
      <c r="B89" s="97"/>
      <c r="C89" s="118"/>
      <c r="D89" s="148"/>
      <c r="E89" s="98"/>
      <c r="F89" s="98"/>
      <c r="G89" s="148"/>
      <c r="H89" s="148"/>
      <c r="I89" s="148"/>
      <c r="J89" s="98"/>
      <c r="K89" s="162"/>
      <c r="L89" s="80">
        <f t="shared" si="3"/>
        <v>0</v>
      </c>
      <c r="M89" s="81">
        <f t="shared" si="2"/>
        <v>0</v>
      </c>
    </row>
    <row r="90" spans="2:13">
      <c r="B90" s="97"/>
      <c r="C90" s="118"/>
      <c r="D90" s="148"/>
      <c r="E90" s="98"/>
      <c r="F90" s="98"/>
      <c r="G90" s="148"/>
      <c r="H90" s="148"/>
      <c r="I90" s="148"/>
      <c r="J90" s="98"/>
      <c r="K90" s="162"/>
      <c r="L90" s="80">
        <f t="shared" si="3"/>
        <v>0</v>
      </c>
      <c r="M90" s="81">
        <f t="shared" si="2"/>
        <v>0</v>
      </c>
    </row>
    <row r="91" spans="2:13">
      <c r="B91" s="97"/>
      <c r="C91" s="118"/>
      <c r="D91" s="148"/>
      <c r="E91" s="98"/>
      <c r="F91" s="98"/>
      <c r="G91" s="148"/>
      <c r="H91" s="148"/>
      <c r="I91" s="148"/>
      <c r="J91" s="98"/>
      <c r="K91" s="162"/>
      <c r="L91" s="80">
        <f t="shared" si="3"/>
        <v>0</v>
      </c>
      <c r="M91" s="81">
        <f t="shared" si="2"/>
        <v>0</v>
      </c>
    </row>
    <row r="92" spans="2:13">
      <c r="B92" s="97"/>
      <c r="C92" s="118"/>
      <c r="D92" s="148"/>
      <c r="E92" s="98"/>
      <c r="F92" s="98"/>
      <c r="G92" s="148"/>
      <c r="H92" s="148"/>
      <c r="I92" s="148"/>
      <c r="J92" s="98"/>
      <c r="K92" s="162"/>
      <c r="L92" s="80">
        <f t="shared" si="3"/>
        <v>0</v>
      </c>
      <c r="M92" s="81">
        <f t="shared" si="2"/>
        <v>0</v>
      </c>
    </row>
    <row r="93" spans="2:13">
      <c r="B93" s="97"/>
      <c r="C93" s="118"/>
      <c r="D93" s="148"/>
      <c r="E93" s="98"/>
      <c r="F93" s="98"/>
      <c r="G93" s="148"/>
      <c r="H93" s="148"/>
      <c r="I93" s="148"/>
      <c r="J93" s="98"/>
      <c r="K93" s="162"/>
      <c r="L93" s="80">
        <f t="shared" si="3"/>
        <v>0</v>
      </c>
      <c r="M93" s="81">
        <f t="shared" si="2"/>
        <v>0</v>
      </c>
    </row>
    <row r="94" spans="2:13">
      <c r="B94" s="97"/>
      <c r="C94" s="118"/>
      <c r="D94" s="148"/>
      <c r="E94" s="98"/>
      <c r="F94" s="98"/>
      <c r="G94" s="148"/>
      <c r="H94" s="148"/>
      <c r="I94" s="148"/>
      <c r="J94" s="98"/>
      <c r="K94" s="162"/>
      <c r="L94" s="80">
        <f t="shared" si="3"/>
        <v>0</v>
      </c>
      <c r="M94" s="81">
        <f t="shared" si="2"/>
        <v>0</v>
      </c>
    </row>
    <row r="95" spans="2:13">
      <c r="B95" s="97"/>
      <c r="C95" s="118"/>
      <c r="D95" s="148"/>
      <c r="E95" s="98"/>
      <c r="F95" s="98"/>
      <c r="G95" s="148"/>
      <c r="H95" s="148"/>
      <c r="I95" s="148"/>
      <c r="J95" s="98"/>
      <c r="K95" s="162"/>
      <c r="L95" s="80">
        <f t="shared" si="3"/>
        <v>0</v>
      </c>
      <c r="M95" s="81">
        <f t="shared" si="2"/>
        <v>0</v>
      </c>
    </row>
    <row r="96" spans="2:13">
      <c r="B96" s="97"/>
      <c r="C96" s="118"/>
      <c r="D96" s="148"/>
      <c r="E96" s="98"/>
      <c r="F96" s="98"/>
      <c r="G96" s="148"/>
      <c r="H96" s="148"/>
      <c r="I96" s="148"/>
      <c r="J96" s="98"/>
      <c r="K96" s="162"/>
      <c r="L96" s="80">
        <f t="shared" si="3"/>
        <v>0</v>
      </c>
      <c r="M96" s="81">
        <f t="shared" si="2"/>
        <v>0</v>
      </c>
    </row>
    <row r="97" spans="2:13">
      <c r="B97" s="97"/>
      <c r="C97" s="118"/>
      <c r="D97" s="148"/>
      <c r="E97" s="98"/>
      <c r="F97" s="98"/>
      <c r="G97" s="148"/>
      <c r="H97" s="148"/>
      <c r="I97" s="148"/>
      <c r="J97" s="98"/>
      <c r="K97" s="162"/>
      <c r="L97" s="80">
        <f t="shared" si="3"/>
        <v>0</v>
      </c>
      <c r="M97" s="81">
        <f t="shared" si="2"/>
        <v>0</v>
      </c>
    </row>
    <row r="98" spans="2:13">
      <c r="B98" s="97"/>
      <c r="C98" s="118"/>
      <c r="D98" s="148"/>
      <c r="E98" s="98"/>
      <c r="F98" s="98"/>
      <c r="G98" s="148"/>
      <c r="H98" s="148"/>
      <c r="I98" s="148"/>
      <c r="J98" s="98"/>
      <c r="K98" s="162"/>
      <c r="L98" s="80">
        <f t="shared" si="3"/>
        <v>0</v>
      </c>
      <c r="M98" s="81">
        <f t="shared" si="2"/>
        <v>0</v>
      </c>
    </row>
    <row r="99" spans="2:13">
      <c r="B99" s="97"/>
      <c r="C99" s="118"/>
      <c r="D99" s="148"/>
      <c r="E99" s="98"/>
      <c r="F99" s="98"/>
      <c r="G99" s="148"/>
      <c r="H99" s="148"/>
      <c r="I99" s="148"/>
      <c r="J99" s="98"/>
      <c r="K99" s="162"/>
      <c r="L99" s="80">
        <f t="shared" si="3"/>
        <v>0</v>
      </c>
      <c r="M99" s="81">
        <f t="shared" si="2"/>
        <v>0</v>
      </c>
    </row>
    <row r="100" spans="2:13">
      <c r="B100" s="97"/>
      <c r="C100" s="118"/>
      <c r="D100" s="148"/>
      <c r="E100" s="98"/>
      <c r="F100" s="98"/>
      <c r="G100" s="148"/>
      <c r="H100" s="148"/>
      <c r="I100" s="148"/>
      <c r="J100" s="98"/>
      <c r="K100" s="162"/>
      <c r="L100" s="80">
        <f t="shared" si="3"/>
        <v>0</v>
      </c>
      <c r="M100" s="81">
        <f t="shared" si="2"/>
        <v>0</v>
      </c>
    </row>
    <row r="101" spans="2:13">
      <c r="B101" s="97"/>
      <c r="C101" s="118"/>
      <c r="D101" s="148"/>
      <c r="E101" s="98"/>
      <c r="F101" s="98"/>
      <c r="G101" s="148"/>
      <c r="H101" s="148"/>
      <c r="I101" s="148"/>
      <c r="J101" s="98"/>
      <c r="K101" s="162"/>
      <c r="L101" s="80">
        <f t="shared" si="3"/>
        <v>0</v>
      </c>
      <c r="M101" s="81">
        <f t="shared" si="2"/>
        <v>0</v>
      </c>
    </row>
    <row r="102" spans="2:13">
      <c r="B102" s="97"/>
      <c r="C102" s="118"/>
      <c r="D102" s="148"/>
      <c r="E102" s="98"/>
      <c r="F102" s="98"/>
      <c r="G102" s="148"/>
      <c r="H102" s="148"/>
      <c r="I102" s="148"/>
      <c r="J102" s="98"/>
      <c r="K102" s="162"/>
      <c r="L102" s="80">
        <f t="shared" si="3"/>
        <v>0</v>
      </c>
      <c r="M102" s="81">
        <f t="shared" si="2"/>
        <v>0</v>
      </c>
    </row>
    <row r="103" spans="2:13">
      <c r="B103" s="97"/>
      <c r="C103" s="118"/>
      <c r="D103" s="148"/>
      <c r="E103" s="98"/>
      <c r="F103" s="98"/>
      <c r="G103" s="148"/>
      <c r="H103" s="148"/>
      <c r="I103" s="148"/>
      <c r="J103" s="98"/>
      <c r="K103" s="162"/>
      <c r="L103" s="80">
        <f t="shared" si="3"/>
        <v>0</v>
      </c>
      <c r="M103" s="81">
        <f t="shared" si="2"/>
        <v>0</v>
      </c>
    </row>
    <row r="104" spans="2:13">
      <c r="B104" s="97"/>
      <c r="C104" s="118"/>
      <c r="D104" s="148"/>
      <c r="E104" s="98"/>
      <c r="F104" s="98"/>
      <c r="G104" s="148"/>
      <c r="H104" s="148"/>
      <c r="I104" s="148"/>
      <c r="J104" s="98"/>
      <c r="K104" s="162"/>
      <c r="L104" s="80">
        <f t="shared" si="3"/>
        <v>0</v>
      </c>
      <c r="M104" s="81">
        <f t="shared" si="2"/>
        <v>0</v>
      </c>
    </row>
    <row r="105" spans="2:13">
      <c r="B105" s="97"/>
      <c r="C105" s="118"/>
      <c r="D105" s="148"/>
      <c r="E105" s="98"/>
      <c r="F105" s="98"/>
      <c r="G105" s="148"/>
      <c r="H105" s="148"/>
      <c r="I105" s="148"/>
      <c r="J105" s="98"/>
      <c r="K105" s="162"/>
      <c r="L105" s="80">
        <f t="shared" si="3"/>
        <v>0</v>
      </c>
      <c r="M105" s="81">
        <f t="shared" si="2"/>
        <v>0</v>
      </c>
    </row>
    <row r="106" spans="2:13">
      <c r="B106" s="97"/>
      <c r="C106" s="118"/>
      <c r="D106" s="148"/>
      <c r="E106" s="98"/>
      <c r="F106" s="98"/>
      <c r="G106" s="148"/>
      <c r="H106" s="148"/>
      <c r="I106" s="148"/>
      <c r="J106" s="98"/>
      <c r="K106" s="162"/>
      <c r="L106" s="80">
        <f t="shared" si="3"/>
        <v>0</v>
      </c>
      <c r="M106" s="81">
        <f t="shared" si="2"/>
        <v>0</v>
      </c>
    </row>
    <row r="107" spans="2:13">
      <c r="B107" s="97"/>
      <c r="C107" s="118"/>
      <c r="D107" s="148"/>
      <c r="E107" s="98"/>
      <c r="F107" s="98"/>
      <c r="G107" s="148"/>
      <c r="H107" s="148"/>
      <c r="I107" s="148"/>
      <c r="J107" s="98"/>
      <c r="K107" s="162"/>
      <c r="L107" s="80">
        <f t="shared" si="3"/>
        <v>0</v>
      </c>
      <c r="M107" s="81">
        <f t="shared" si="2"/>
        <v>0</v>
      </c>
    </row>
    <row r="108" spans="2:13">
      <c r="B108" s="97"/>
      <c r="C108" s="118"/>
      <c r="D108" s="148"/>
      <c r="E108" s="98"/>
      <c r="F108" s="98"/>
      <c r="G108" s="148"/>
      <c r="H108" s="148"/>
      <c r="I108" s="148"/>
      <c r="J108" s="98"/>
      <c r="K108" s="162"/>
      <c r="L108" s="80">
        <f t="shared" si="3"/>
        <v>0</v>
      </c>
      <c r="M108" s="81">
        <f t="shared" si="2"/>
        <v>0</v>
      </c>
    </row>
    <row r="109" spans="2:13">
      <c r="B109" s="97"/>
      <c r="C109" s="118"/>
      <c r="D109" s="148"/>
      <c r="E109" s="98"/>
      <c r="F109" s="98"/>
      <c r="G109" s="148"/>
      <c r="H109" s="148"/>
      <c r="I109" s="148"/>
      <c r="J109" s="98"/>
      <c r="K109" s="162"/>
      <c r="L109" s="80">
        <f t="shared" si="3"/>
        <v>0</v>
      </c>
      <c r="M109" s="81">
        <f t="shared" si="2"/>
        <v>0</v>
      </c>
    </row>
    <row r="110" spans="2:13">
      <c r="B110" s="97"/>
      <c r="C110" s="118"/>
      <c r="D110" s="148"/>
      <c r="E110" s="98"/>
      <c r="F110" s="98"/>
      <c r="G110" s="148"/>
      <c r="H110" s="148"/>
      <c r="I110" s="148"/>
      <c r="J110" s="98"/>
      <c r="K110" s="162"/>
      <c r="L110" s="80">
        <f t="shared" si="3"/>
        <v>0</v>
      </c>
      <c r="M110" s="81">
        <f t="shared" si="2"/>
        <v>0</v>
      </c>
    </row>
    <row r="111" spans="2:13">
      <c r="B111" s="97"/>
      <c r="C111" s="118"/>
      <c r="D111" s="148"/>
      <c r="E111" s="98"/>
      <c r="F111" s="98"/>
      <c r="G111" s="148"/>
      <c r="H111" s="148"/>
      <c r="I111" s="148"/>
      <c r="J111" s="98"/>
      <c r="K111" s="162"/>
      <c r="L111" s="80">
        <f t="shared" si="3"/>
        <v>0</v>
      </c>
      <c r="M111" s="81">
        <f t="shared" si="2"/>
        <v>0</v>
      </c>
    </row>
    <row r="112" spans="2:13">
      <c r="B112" s="97"/>
      <c r="C112" s="118"/>
      <c r="D112" s="148"/>
      <c r="E112" s="98"/>
      <c r="F112" s="98"/>
      <c r="G112" s="148"/>
      <c r="H112" s="148"/>
      <c r="I112" s="148"/>
      <c r="J112" s="98"/>
      <c r="K112" s="162"/>
      <c r="L112" s="80">
        <f t="shared" si="3"/>
        <v>0</v>
      </c>
      <c r="M112" s="81">
        <f t="shared" si="2"/>
        <v>0</v>
      </c>
    </row>
    <row r="113" spans="2:13">
      <c r="B113" s="97"/>
      <c r="C113" s="118"/>
      <c r="D113" s="148"/>
      <c r="E113" s="98"/>
      <c r="F113" s="98"/>
      <c r="G113" s="148"/>
      <c r="H113" s="148"/>
      <c r="I113" s="148"/>
      <c r="J113" s="98"/>
      <c r="K113" s="162"/>
      <c r="L113" s="80">
        <f t="shared" si="3"/>
        <v>0</v>
      </c>
      <c r="M113" s="81">
        <f t="shared" si="2"/>
        <v>0</v>
      </c>
    </row>
    <row r="114" spans="2:13">
      <c r="B114" s="97"/>
      <c r="C114" s="118"/>
      <c r="D114" s="148"/>
      <c r="E114" s="98"/>
      <c r="F114" s="98"/>
      <c r="G114" s="148"/>
      <c r="H114" s="148"/>
      <c r="I114" s="148"/>
      <c r="J114" s="98"/>
      <c r="K114" s="162"/>
      <c r="L114" s="80">
        <f t="shared" si="3"/>
        <v>0</v>
      </c>
      <c r="M114" s="81">
        <f t="shared" si="2"/>
        <v>0</v>
      </c>
    </row>
    <row r="115" spans="2:13">
      <c r="B115" s="97"/>
      <c r="C115" s="118"/>
      <c r="D115" s="148"/>
      <c r="E115" s="98"/>
      <c r="F115" s="98"/>
      <c r="G115" s="148"/>
      <c r="H115" s="148"/>
      <c r="I115" s="148"/>
      <c r="J115" s="98"/>
      <c r="K115" s="162"/>
      <c r="L115" s="80">
        <f t="shared" si="3"/>
        <v>0</v>
      </c>
      <c r="M115" s="81">
        <f t="shared" si="2"/>
        <v>0</v>
      </c>
    </row>
    <row r="116" spans="2:13">
      <c r="B116" s="97"/>
      <c r="C116" s="118"/>
      <c r="D116" s="148"/>
      <c r="E116" s="98"/>
      <c r="F116" s="98"/>
      <c r="G116" s="148"/>
      <c r="H116" s="148"/>
      <c r="I116" s="148"/>
      <c r="J116" s="98"/>
      <c r="K116" s="162"/>
      <c r="L116" s="80">
        <f t="shared" si="3"/>
        <v>0</v>
      </c>
      <c r="M116" s="81">
        <f t="shared" si="2"/>
        <v>0</v>
      </c>
    </row>
    <row r="117" spans="2:13">
      <c r="B117" s="97"/>
      <c r="C117" s="118"/>
      <c r="D117" s="148"/>
      <c r="E117" s="98"/>
      <c r="F117" s="98"/>
      <c r="G117" s="148"/>
      <c r="H117" s="148"/>
      <c r="I117" s="148"/>
      <c r="J117" s="98"/>
      <c r="K117" s="162"/>
      <c r="L117" s="80">
        <f t="shared" si="3"/>
        <v>0</v>
      </c>
      <c r="M117" s="81">
        <f t="shared" si="2"/>
        <v>0</v>
      </c>
    </row>
    <row r="118" spans="2:13">
      <c r="B118" s="97"/>
      <c r="C118" s="118"/>
      <c r="D118" s="148"/>
      <c r="E118" s="98"/>
      <c r="F118" s="98"/>
      <c r="G118" s="148"/>
      <c r="H118" s="148"/>
      <c r="I118" s="148"/>
      <c r="J118" s="98"/>
      <c r="K118" s="162"/>
      <c r="L118" s="80">
        <f t="shared" si="3"/>
        <v>0</v>
      </c>
      <c r="M118" s="81">
        <f t="shared" si="2"/>
        <v>0</v>
      </c>
    </row>
    <row r="119" spans="2:13">
      <c r="B119" s="97"/>
      <c r="C119" s="118"/>
      <c r="D119" s="148"/>
      <c r="E119" s="98"/>
      <c r="F119" s="98"/>
      <c r="G119" s="148"/>
      <c r="H119" s="148"/>
      <c r="I119" s="148"/>
      <c r="J119" s="98"/>
      <c r="K119" s="162"/>
      <c r="L119" s="80">
        <f t="shared" si="3"/>
        <v>0</v>
      </c>
      <c r="M119" s="81">
        <f t="shared" si="2"/>
        <v>0</v>
      </c>
    </row>
    <row r="120" spans="2:13">
      <c r="B120" s="97"/>
      <c r="C120" s="118"/>
      <c r="D120" s="148"/>
      <c r="E120" s="98"/>
      <c r="F120" s="98"/>
      <c r="G120" s="148"/>
      <c r="H120" s="148"/>
      <c r="I120" s="148"/>
      <c r="J120" s="98"/>
      <c r="K120" s="162"/>
      <c r="L120" s="80">
        <f t="shared" si="3"/>
        <v>0</v>
      </c>
      <c r="M120" s="81">
        <f t="shared" si="2"/>
        <v>0</v>
      </c>
    </row>
    <row r="121" spans="2:13">
      <c r="B121" s="97"/>
      <c r="C121" s="118"/>
      <c r="D121" s="148"/>
      <c r="E121" s="98"/>
      <c r="F121" s="98"/>
      <c r="G121" s="148"/>
      <c r="H121" s="148"/>
      <c r="I121" s="148"/>
      <c r="J121" s="98"/>
      <c r="K121" s="162"/>
      <c r="L121" s="80">
        <f t="shared" ref="L121:L184" si="4">C121-C122</f>
        <v>0</v>
      </c>
      <c r="M121" s="81">
        <f t="shared" ref="M121:M184" si="5">A121*L121</f>
        <v>0</v>
      </c>
    </row>
    <row r="122" spans="2:13">
      <c r="B122" s="97"/>
      <c r="C122" s="118"/>
      <c r="D122" s="148"/>
      <c r="E122" s="98"/>
      <c r="F122" s="98"/>
      <c r="G122" s="148"/>
      <c r="H122" s="148"/>
      <c r="I122" s="148"/>
      <c r="J122" s="98"/>
      <c r="K122" s="162"/>
      <c r="L122" s="80">
        <f t="shared" si="4"/>
        <v>0</v>
      </c>
      <c r="M122" s="81">
        <f t="shared" si="5"/>
        <v>0</v>
      </c>
    </row>
    <row r="123" spans="2:13">
      <c r="B123" s="97"/>
      <c r="C123" s="118"/>
      <c r="D123" s="148"/>
      <c r="E123" s="98"/>
      <c r="F123" s="98"/>
      <c r="G123" s="148"/>
      <c r="H123" s="148"/>
      <c r="I123" s="148"/>
      <c r="J123" s="98"/>
      <c r="K123" s="162"/>
      <c r="L123" s="80">
        <f t="shared" si="4"/>
        <v>0</v>
      </c>
      <c r="M123" s="81">
        <f t="shared" si="5"/>
        <v>0</v>
      </c>
    </row>
    <row r="124" spans="2:13">
      <c r="B124" s="97"/>
      <c r="C124" s="118"/>
      <c r="D124" s="148"/>
      <c r="E124" s="98"/>
      <c r="F124" s="98"/>
      <c r="G124" s="148"/>
      <c r="H124" s="148"/>
      <c r="I124" s="148"/>
      <c r="J124" s="98"/>
      <c r="K124" s="162"/>
      <c r="L124" s="80">
        <f t="shared" si="4"/>
        <v>0</v>
      </c>
      <c r="M124" s="81">
        <f t="shared" si="5"/>
        <v>0</v>
      </c>
    </row>
    <row r="125" spans="2:13">
      <c r="B125" s="97"/>
      <c r="C125" s="118"/>
      <c r="D125" s="148"/>
      <c r="E125" s="98"/>
      <c r="F125" s="98"/>
      <c r="G125" s="148"/>
      <c r="H125" s="148"/>
      <c r="I125" s="148"/>
      <c r="J125" s="98"/>
      <c r="K125" s="162"/>
      <c r="L125" s="80">
        <f t="shared" si="4"/>
        <v>0</v>
      </c>
      <c r="M125" s="81">
        <f t="shared" si="5"/>
        <v>0</v>
      </c>
    </row>
    <row r="126" spans="2:13">
      <c r="B126" s="97"/>
      <c r="C126" s="118"/>
      <c r="D126" s="148"/>
      <c r="E126" s="98"/>
      <c r="F126" s="98"/>
      <c r="G126" s="148"/>
      <c r="H126" s="148"/>
      <c r="I126" s="148"/>
      <c r="J126" s="98"/>
      <c r="K126" s="162"/>
      <c r="L126" s="80">
        <f t="shared" si="4"/>
        <v>0</v>
      </c>
      <c r="M126" s="81">
        <f t="shared" si="5"/>
        <v>0</v>
      </c>
    </row>
    <row r="127" spans="2:13">
      <c r="B127" s="97"/>
      <c r="C127" s="118"/>
      <c r="D127" s="148"/>
      <c r="E127" s="98"/>
      <c r="F127" s="98"/>
      <c r="G127" s="148"/>
      <c r="H127" s="148"/>
      <c r="I127" s="148"/>
      <c r="J127" s="98"/>
      <c r="K127" s="162"/>
      <c r="L127" s="80">
        <f t="shared" si="4"/>
        <v>0</v>
      </c>
      <c r="M127" s="81">
        <f t="shared" si="5"/>
        <v>0</v>
      </c>
    </row>
    <row r="128" spans="2:13">
      <c r="B128" s="97"/>
      <c r="C128" s="118"/>
      <c r="D128" s="148"/>
      <c r="E128" s="98"/>
      <c r="F128" s="98"/>
      <c r="G128" s="148"/>
      <c r="H128" s="148"/>
      <c r="I128" s="148"/>
      <c r="J128" s="98"/>
      <c r="K128" s="162"/>
      <c r="L128" s="80">
        <f t="shared" si="4"/>
        <v>0</v>
      </c>
      <c r="M128" s="81">
        <f t="shared" si="5"/>
        <v>0</v>
      </c>
    </row>
    <row r="129" spans="2:13">
      <c r="B129" s="97"/>
      <c r="C129" s="118"/>
      <c r="D129" s="148"/>
      <c r="E129" s="98"/>
      <c r="F129" s="98"/>
      <c r="G129" s="148"/>
      <c r="H129" s="148"/>
      <c r="I129" s="148"/>
      <c r="J129" s="98"/>
      <c r="K129" s="162"/>
      <c r="L129" s="80">
        <f t="shared" si="4"/>
        <v>0</v>
      </c>
      <c r="M129" s="81">
        <f t="shared" si="5"/>
        <v>0</v>
      </c>
    </row>
    <row r="130" spans="2:13">
      <c r="B130" s="97"/>
      <c r="C130" s="118"/>
      <c r="D130" s="148"/>
      <c r="E130" s="98"/>
      <c r="F130" s="98"/>
      <c r="G130" s="148"/>
      <c r="H130" s="148"/>
      <c r="I130" s="148"/>
      <c r="J130" s="98"/>
      <c r="K130" s="162"/>
      <c r="L130" s="80">
        <f t="shared" si="4"/>
        <v>0</v>
      </c>
      <c r="M130" s="81">
        <f t="shared" si="5"/>
        <v>0</v>
      </c>
    </row>
    <row r="131" spans="2:13">
      <c r="B131" s="97"/>
      <c r="C131" s="118"/>
      <c r="D131" s="148"/>
      <c r="E131" s="98"/>
      <c r="F131" s="98"/>
      <c r="G131" s="148"/>
      <c r="H131" s="148"/>
      <c r="I131" s="148"/>
      <c r="J131" s="98"/>
      <c r="K131" s="162"/>
      <c r="L131" s="80">
        <f t="shared" si="4"/>
        <v>0</v>
      </c>
      <c r="M131" s="81">
        <f t="shared" si="5"/>
        <v>0</v>
      </c>
    </row>
    <row r="132" spans="2:13">
      <c r="B132" s="97"/>
      <c r="C132" s="118"/>
      <c r="D132" s="148"/>
      <c r="E132" s="98"/>
      <c r="F132" s="98"/>
      <c r="G132" s="148"/>
      <c r="H132" s="148"/>
      <c r="I132" s="148"/>
      <c r="J132" s="98"/>
      <c r="K132" s="162"/>
      <c r="L132" s="80">
        <f t="shared" si="4"/>
        <v>0</v>
      </c>
      <c r="M132" s="81">
        <f t="shared" si="5"/>
        <v>0</v>
      </c>
    </row>
    <row r="133" spans="2:13">
      <c r="B133" s="97"/>
      <c r="C133" s="118"/>
      <c r="D133" s="148"/>
      <c r="E133" s="98"/>
      <c r="F133" s="98"/>
      <c r="G133" s="148"/>
      <c r="H133" s="148"/>
      <c r="I133" s="148"/>
      <c r="J133" s="98"/>
      <c r="K133" s="162"/>
      <c r="L133" s="80">
        <f t="shared" si="4"/>
        <v>0</v>
      </c>
      <c r="M133" s="81">
        <f t="shared" si="5"/>
        <v>0</v>
      </c>
    </row>
    <row r="134" spans="2:13">
      <c r="B134" s="97"/>
      <c r="C134" s="118"/>
      <c r="D134" s="148"/>
      <c r="E134" s="98"/>
      <c r="F134" s="98"/>
      <c r="G134" s="148"/>
      <c r="H134" s="148"/>
      <c r="I134" s="148"/>
      <c r="J134" s="98"/>
      <c r="K134" s="162"/>
      <c r="L134" s="80">
        <f t="shared" si="4"/>
        <v>0</v>
      </c>
      <c r="M134" s="81">
        <f t="shared" si="5"/>
        <v>0</v>
      </c>
    </row>
    <row r="135" spans="2:13">
      <c r="B135" s="97"/>
      <c r="C135" s="118"/>
      <c r="D135" s="148"/>
      <c r="E135" s="98"/>
      <c r="F135" s="98"/>
      <c r="G135" s="148"/>
      <c r="H135" s="148"/>
      <c r="I135" s="148"/>
      <c r="J135" s="98"/>
      <c r="K135" s="162"/>
      <c r="L135" s="80">
        <f t="shared" si="4"/>
        <v>0</v>
      </c>
      <c r="M135" s="81">
        <f t="shared" si="5"/>
        <v>0</v>
      </c>
    </row>
    <row r="136" spans="2:13">
      <c r="B136" s="97"/>
      <c r="C136" s="118"/>
      <c r="D136" s="148"/>
      <c r="E136" s="98"/>
      <c r="F136" s="98"/>
      <c r="G136" s="148"/>
      <c r="H136" s="148"/>
      <c r="I136" s="148"/>
      <c r="J136" s="98"/>
      <c r="K136" s="162"/>
      <c r="L136" s="80">
        <f t="shared" si="4"/>
        <v>0</v>
      </c>
      <c r="M136" s="81">
        <f t="shared" si="5"/>
        <v>0</v>
      </c>
    </row>
    <row r="137" spans="2:13">
      <c r="B137" s="97"/>
      <c r="C137" s="118"/>
      <c r="D137" s="148"/>
      <c r="E137" s="98"/>
      <c r="F137" s="98"/>
      <c r="G137" s="148"/>
      <c r="H137" s="148"/>
      <c r="I137" s="148"/>
      <c r="J137" s="98"/>
      <c r="K137" s="162"/>
      <c r="L137" s="80">
        <f t="shared" si="4"/>
        <v>0</v>
      </c>
      <c r="M137" s="81">
        <f t="shared" si="5"/>
        <v>0</v>
      </c>
    </row>
    <row r="138" spans="2:13">
      <c r="B138" s="97"/>
      <c r="C138" s="118"/>
      <c r="D138" s="148"/>
      <c r="E138" s="98"/>
      <c r="F138" s="98"/>
      <c r="G138" s="148"/>
      <c r="H138" s="148"/>
      <c r="I138" s="148"/>
      <c r="J138" s="98"/>
      <c r="K138" s="162"/>
      <c r="L138" s="80">
        <f t="shared" si="4"/>
        <v>0</v>
      </c>
      <c r="M138" s="81">
        <f t="shared" si="5"/>
        <v>0</v>
      </c>
    </row>
    <row r="139" spans="2:13">
      <c r="B139" s="97"/>
      <c r="C139" s="118"/>
      <c r="D139" s="148"/>
      <c r="E139" s="98"/>
      <c r="F139" s="98"/>
      <c r="G139" s="148"/>
      <c r="H139" s="148"/>
      <c r="I139" s="148"/>
      <c r="J139" s="98"/>
      <c r="K139" s="162"/>
      <c r="L139" s="80">
        <f t="shared" si="4"/>
        <v>0</v>
      </c>
      <c r="M139" s="81">
        <f t="shared" si="5"/>
        <v>0</v>
      </c>
    </row>
    <row r="140" spans="2:13">
      <c r="B140" s="97"/>
      <c r="C140" s="118"/>
      <c r="D140" s="148"/>
      <c r="E140" s="98"/>
      <c r="F140" s="98"/>
      <c r="G140" s="148"/>
      <c r="H140" s="148"/>
      <c r="I140" s="148"/>
      <c r="J140" s="98"/>
      <c r="K140" s="162"/>
      <c r="L140" s="80">
        <f t="shared" si="4"/>
        <v>0</v>
      </c>
      <c r="M140" s="81">
        <f t="shared" si="5"/>
        <v>0</v>
      </c>
    </row>
    <row r="141" spans="2:13">
      <c r="B141" s="97"/>
      <c r="C141" s="118"/>
      <c r="D141" s="148"/>
      <c r="E141" s="98"/>
      <c r="F141" s="98"/>
      <c r="G141" s="148"/>
      <c r="H141" s="148"/>
      <c r="I141" s="148"/>
      <c r="J141" s="98"/>
      <c r="K141" s="162"/>
      <c r="L141" s="80">
        <f t="shared" si="4"/>
        <v>0</v>
      </c>
      <c r="M141" s="81">
        <f t="shared" si="5"/>
        <v>0</v>
      </c>
    </row>
    <row r="142" spans="2:13">
      <c r="B142" s="97"/>
      <c r="C142" s="118"/>
      <c r="D142" s="148"/>
      <c r="E142" s="98"/>
      <c r="F142" s="98"/>
      <c r="G142" s="148"/>
      <c r="H142" s="148"/>
      <c r="I142" s="148"/>
      <c r="J142" s="98"/>
      <c r="K142" s="162"/>
      <c r="L142" s="80">
        <f t="shared" si="4"/>
        <v>0</v>
      </c>
      <c r="M142" s="81">
        <f t="shared" si="5"/>
        <v>0</v>
      </c>
    </row>
    <row r="143" spans="2:13">
      <c r="B143" s="97"/>
      <c r="C143" s="118"/>
      <c r="D143" s="148"/>
      <c r="E143" s="98"/>
      <c r="F143" s="98"/>
      <c r="G143" s="148"/>
      <c r="H143" s="148"/>
      <c r="I143" s="148"/>
      <c r="J143" s="98"/>
      <c r="K143" s="162"/>
      <c r="L143" s="80">
        <f t="shared" si="4"/>
        <v>0</v>
      </c>
      <c r="M143" s="81">
        <f t="shared" si="5"/>
        <v>0</v>
      </c>
    </row>
    <row r="144" spans="2:13">
      <c r="B144" s="97"/>
      <c r="C144" s="118"/>
      <c r="D144" s="148"/>
      <c r="E144" s="98"/>
      <c r="F144" s="98"/>
      <c r="G144" s="148"/>
      <c r="H144" s="148"/>
      <c r="I144" s="148"/>
      <c r="J144" s="98"/>
      <c r="K144" s="162"/>
      <c r="L144" s="80">
        <f t="shared" si="4"/>
        <v>0</v>
      </c>
      <c r="M144" s="81">
        <f t="shared" si="5"/>
        <v>0</v>
      </c>
    </row>
    <row r="145" spans="2:13">
      <c r="B145" s="97"/>
      <c r="C145" s="118"/>
      <c r="D145" s="148"/>
      <c r="E145" s="98"/>
      <c r="F145" s="98"/>
      <c r="G145" s="148"/>
      <c r="H145" s="148"/>
      <c r="I145" s="148"/>
      <c r="J145" s="98"/>
      <c r="K145" s="162"/>
      <c r="L145" s="80">
        <f t="shared" si="4"/>
        <v>0</v>
      </c>
      <c r="M145" s="81">
        <f t="shared" si="5"/>
        <v>0</v>
      </c>
    </row>
    <row r="146" spans="2:13">
      <c r="B146" s="97"/>
      <c r="C146" s="118"/>
      <c r="D146" s="148"/>
      <c r="E146" s="98"/>
      <c r="F146" s="98"/>
      <c r="G146" s="148"/>
      <c r="H146" s="148"/>
      <c r="I146" s="148"/>
      <c r="J146" s="98"/>
      <c r="K146" s="162"/>
      <c r="L146" s="80">
        <f t="shared" si="4"/>
        <v>0</v>
      </c>
      <c r="M146" s="81">
        <f t="shared" si="5"/>
        <v>0</v>
      </c>
    </row>
    <row r="147" spans="2:13">
      <c r="B147" s="97"/>
      <c r="C147" s="118"/>
      <c r="D147" s="148"/>
      <c r="E147" s="98"/>
      <c r="F147" s="98"/>
      <c r="G147" s="148"/>
      <c r="H147" s="148"/>
      <c r="I147" s="148"/>
      <c r="J147" s="98"/>
      <c r="K147" s="162"/>
      <c r="L147" s="80">
        <f t="shared" si="4"/>
        <v>0</v>
      </c>
      <c r="M147" s="81">
        <f t="shared" si="5"/>
        <v>0</v>
      </c>
    </row>
    <row r="148" spans="2:13">
      <c r="B148" s="97"/>
      <c r="C148" s="118"/>
      <c r="D148" s="148"/>
      <c r="E148" s="98"/>
      <c r="F148" s="98"/>
      <c r="G148" s="148"/>
      <c r="H148" s="148"/>
      <c r="I148" s="148"/>
      <c r="J148" s="98"/>
      <c r="K148" s="162"/>
      <c r="L148" s="80">
        <f t="shared" si="4"/>
        <v>0</v>
      </c>
      <c r="M148" s="81">
        <f t="shared" si="5"/>
        <v>0</v>
      </c>
    </row>
    <row r="149" spans="2:13">
      <c r="B149" s="97"/>
      <c r="C149" s="118"/>
      <c r="D149" s="148"/>
      <c r="E149" s="98"/>
      <c r="F149" s="98"/>
      <c r="G149" s="148"/>
      <c r="H149" s="148"/>
      <c r="I149" s="148"/>
      <c r="J149" s="98"/>
      <c r="K149" s="162"/>
      <c r="L149" s="80">
        <f t="shared" si="4"/>
        <v>0</v>
      </c>
      <c r="M149" s="81">
        <f t="shared" si="5"/>
        <v>0</v>
      </c>
    </row>
    <row r="150" spans="2:13">
      <c r="B150" s="97"/>
      <c r="C150" s="118"/>
      <c r="D150" s="148"/>
      <c r="E150" s="98"/>
      <c r="F150" s="98"/>
      <c r="G150" s="148"/>
      <c r="H150" s="148"/>
      <c r="I150" s="148"/>
      <c r="J150" s="98"/>
      <c r="K150" s="162"/>
      <c r="L150" s="80">
        <f t="shared" si="4"/>
        <v>0</v>
      </c>
      <c r="M150" s="81">
        <f t="shared" si="5"/>
        <v>0</v>
      </c>
    </row>
    <row r="151" spans="2:13">
      <c r="B151" s="97"/>
      <c r="C151" s="118"/>
      <c r="D151" s="148"/>
      <c r="E151" s="98"/>
      <c r="F151" s="98"/>
      <c r="G151" s="148"/>
      <c r="H151" s="148"/>
      <c r="I151" s="148"/>
      <c r="J151" s="98"/>
      <c r="K151" s="162"/>
      <c r="L151" s="80">
        <f t="shared" si="4"/>
        <v>0</v>
      </c>
      <c r="M151" s="81">
        <f t="shared" si="5"/>
        <v>0</v>
      </c>
    </row>
    <row r="152" spans="2:13">
      <c r="B152" s="97"/>
      <c r="C152" s="118"/>
      <c r="D152" s="148"/>
      <c r="E152" s="98"/>
      <c r="F152" s="98"/>
      <c r="G152" s="148"/>
      <c r="H152" s="148"/>
      <c r="I152" s="148"/>
      <c r="J152" s="98"/>
      <c r="K152" s="162"/>
      <c r="L152" s="80">
        <f t="shared" si="4"/>
        <v>0</v>
      </c>
      <c r="M152" s="81">
        <f t="shared" si="5"/>
        <v>0</v>
      </c>
    </row>
    <row r="153" spans="2:13">
      <c r="B153" s="97"/>
      <c r="C153" s="118"/>
      <c r="D153" s="148"/>
      <c r="E153" s="98"/>
      <c r="F153" s="98"/>
      <c r="G153" s="148"/>
      <c r="H153" s="148"/>
      <c r="I153" s="148"/>
      <c r="J153" s="98"/>
      <c r="K153" s="162"/>
      <c r="L153" s="80">
        <f t="shared" si="4"/>
        <v>0</v>
      </c>
      <c r="M153" s="81">
        <f t="shared" si="5"/>
        <v>0</v>
      </c>
    </row>
    <row r="154" spans="2:13">
      <c r="B154" s="97"/>
      <c r="C154" s="118"/>
      <c r="D154" s="148"/>
      <c r="E154" s="98"/>
      <c r="F154" s="98"/>
      <c r="G154" s="148"/>
      <c r="H154" s="148"/>
      <c r="I154" s="148"/>
      <c r="J154" s="98"/>
      <c r="K154" s="162"/>
      <c r="L154" s="80">
        <f t="shared" si="4"/>
        <v>0</v>
      </c>
      <c r="M154" s="81">
        <f t="shared" si="5"/>
        <v>0</v>
      </c>
    </row>
    <row r="155" spans="2:13">
      <c r="B155" s="97"/>
      <c r="C155" s="118"/>
      <c r="D155" s="148"/>
      <c r="E155" s="98"/>
      <c r="F155" s="98"/>
      <c r="G155" s="148"/>
      <c r="H155" s="148"/>
      <c r="I155" s="148"/>
      <c r="J155" s="98"/>
      <c r="K155" s="162"/>
      <c r="L155" s="80">
        <f t="shared" si="4"/>
        <v>0</v>
      </c>
      <c r="M155" s="81">
        <f t="shared" si="5"/>
        <v>0</v>
      </c>
    </row>
    <row r="156" spans="2:13">
      <c r="B156" s="97"/>
      <c r="C156" s="118"/>
      <c r="D156" s="148"/>
      <c r="E156" s="98"/>
      <c r="F156" s="98"/>
      <c r="G156" s="148"/>
      <c r="H156" s="148"/>
      <c r="I156" s="148"/>
      <c r="J156" s="98"/>
      <c r="K156" s="162"/>
      <c r="L156" s="80">
        <f t="shared" si="4"/>
        <v>0</v>
      </c>
      <c r="M156" s="81">
        <f t="shared" si="5"/>
        <v>0</v>
      </c>
    </row>
    <row r="157" spans="2:13">
      <c r="B157" s="97"/>
      <c r="C157" s="118"/>
      <c r="D157" s="148"/>
      <c r="E157" s="98"/>
      <c r="F157" s="98"/>
      <c r="G157" s="148"/>
      <c r="H157" s="148"/>
      <c r="I157" s="148"/>
      <c r="J157" s="98"/>
      <c r="K157" s="162"/>
      <c r="L157" s="80">
        <f t="shared" si="4"/>
        <v>0</v>
      </c>
      <c r="M157" s="81">
        <f t="shared" si="5"/>
        <v>0</v>
      </c>
    </row>
    <row r="158" spans="2:13">
      <c r="B158" s="97"/>
      <c r="C158" s="118"/>
      <c r="D158" s="148"/>
      <c r="E158" s="98"/>
      <c r="F158" s="98"/>
      <c r="G158" s="148"/>
      <c r="H158" s="148"/>
      <c r="I158" s="148"/>
      <c r="J158" s="98"/>
      <c r="K158" s="162"/>
      <c r="L158" s="80">
        <f t="shared" si="4"/>
        <v>0</v>
      </c>
      <c r="M158" s="81">
        <f t="shared" si="5"/>
        <v>0</v>
      </c>
    </row>
    <row r="159" spans="2:13">
      <c r="B159" s="97"/>
      <c r="C159" s="118"/>
      <c r="D159" s="148"/>
      <c r="E159" s="98"/>
      <c r="F159" s="98"/>
      <c r="G159" s="148"/>
      <c r="H159" s="148"/>
      <c r="I159" s="148"/>
      <c r="J159" s="98"/>
      <c r="K159" s="162"/>
      <c r="L159" s="80">
        <f t="shared" si="4"/>
        <v>0</v>
      </c>
      <c r="M159" s="81">
        <f t="shared" si="5"/>
        <v>0</v>
      </c>
    </row>
    <row r="160" spans="2:13">
      <c r="B160" s="97"/>
      <c r="C160" s="118"/>
      <c r="D160" s="148"/>
      <c r="E160" s="98"/>
      <c r="F160" s="98"/>
      <c r="G160" s="148"/>
      <c r="H160" s="148"/>
      <c r="I160" s="148"/>
      <c r="J160" s="98"/>
      <c r="K160" s="162"/>
      <c r="L160" s="80">
        <f t="shared" si="4"/>
        <v>0</v>
      </c>
      <c r="M160" s="81">
        <f t="shared" si="5"/>
        <v>0</v>
      </c>
    </row>
    <row r="161" spans="2:13">
      <c r="B161" s="97"/>
      <c r="C161" s="118"/>
      <c r="D161" s="148"/>
      <c r="E161" s="98"/>
      <c r="F161" s="98"/>
      <c r="G161" s="148"/>
      <c r="H161" s="148"/>
      <c r="I161" s="148"/>
      <c r="J161" s="98"/>
      <c r="K161" s="162"/>
      <c r="L161" s="80">
        <f t="shared" si="4"/>
        <v>0</v>
      </c>
      <c r="M161" s="81">
        <f t="shared" si="5"/>
        <v>0</v>
      </c>
    </row>
    <row r="162" spans="2:13">
      <c r="B162" s="97"/>
      <c r="C162" s="118"/>
      <c r="D162" s="148"/>
      <c r="E162" s="98"/>
      <c r="F162" s="98"/>
      <c r="G162" s="148"/>
      <c r="H162" s="148"/>
      <c r="I162" s="148"/>
      <c r="J162" s="98"/>
      <c r="K162" s="162"/>
      <c r="L162" s="80">
        <f t="shared" si="4"/>
        <v>0</v>
      </c>
      <c r="M162" s="81">
        <f t="shared" si="5"/>
        <v>0</v>
      </c>
    </row>
    <row r="163" spans="2:13">
      <c r="B163" s="97"/>
      <c r="C163" s="118"/>
      <c r="D163" s="148"/>
      <c r="E163" s="98"/>
      <c r="F163" s="98"/>
      <c r="G163" s="148"/>
      <c r="H163" s="148"/>
      <c r="I163" s="148"/>
      <c r="J163" s="98"/>
      <c r="K163" s="162"/>
      <c r="L163" s="80">
        <f t="shared" si="4"/>
        <v>0</v>
      </c>
      <c r="M163" s="81">
        <f t="shared" si="5"/>
        <v>0</v>
      </c>
    </row>
    <row r="164" spans="2:13">
      <c r="B164" s="97"/>
      <c r="C164" s="118"/>
      <c r="D164" s="148"/>
      <c r="E164" s="98"/>
      <c r="F164" s="98"/>
      <c r="G164" s="148"/>
      <c r="H164" s="148"/>
      <c r="I164" s="148"/>
      <c r="J164" s="98"/>
      <c r="K164" s="162"/>
      <c r="L164" s="80">
        <f t="shared" si="4"/>
        <v>0</v>
      </c>
      <c r="M164" s="81">
        <f t="shared" si="5"/>
        <v>0</v>
      </c>
    </row>
    <row r="165" spans="2:13">
      <c r="B165" s="97"/>
      <c r="C165" s="118"/>
      <c r="D165" s="148"/>
      <c r="E165" s="98"/>
      <c r="F165" s="98"/>
      <c r="G165" s="148"/>
      <c r="H165" s="148"/>
      <c r="I165" s="148"/>
      <c r="J165" s="98"/>
      <c r="K165" s="162"/>
      <c r="L165" s="80">
        <f t="shared" si="4"/>
        <v>0</v>
      </c>
      <c r="M165" s="81">
        <f t="shared" si="5"/>
        <v>0</v>
      </c>
    </row>
    <row r="166" spans="2:13">
      <c r="B166" s="97"/>
      <c r="C166" s="118"/>
      <c r="D166" s="148"/>
      <c r="E166" s="98"/>
      <c r="F166" s="98"/>
      <c r="G166" s="148"/>
      <c r="H166" s="148"/>
      <c r="I166" s="148"/>
      <c r="J166" s="98"/>
      <c r="K166" s="162"/>
      <c r="L166" s="80">
        <f t="shared" si="4"/>
        <v>0</v>
      </c>
      <c r="M166" s="81">
        <f t="shared" si="5"/>
        <v>0</v>
      </c>
    </row>
    <row r="167" spans="2:13">
      <c r="B167" s="97"/>
      <c r="C167" s="118"/>
      <c r="D167" s="148"/>
      <c r="E167" s="98"/>
      <c r="F167" s="98"/>
      <c r="G167" s="148"/>
      <c r="H167" s="148"/>
      <c r="I167" s="148"/>
      <c r="J167" s="98"/>
      <c r="K167" s="162"/>
      <c r="L167" s="80">
        <f t="shared" si="4"/>
        <v>0</v>
      </c>
      <c r="M167" s="81">
        <f t="shared" si="5"/>
        <v>0</v>
      </c>
    </row>
    <row r="168" spans="2:13">
      <c r="B168" s="97"/>
      <c r="C168" s="118"/>
      <c r="D168" s="148"/>
      <c r="E168" s="98"/>
      <c r="F168" s="98"/>
      <c r="G168" s="148"/>
      <c r="H168" s="148"/>
      <c r="I168" s="148"/>
      <c r="J168" s="98"/>
      <c r="K168" s="162"/>
      <c r="L168" s="80">
        <f t="shared" si="4"/>
        <v>0</v>
      </c>
      <c r="M168" s="81">
        <f t="shared" si="5"/>
        <v>0</v>
      </c>
    </row>
    <row r="169" spans="2:13">
      <c r="B169" s="97"/>
      <c r="C169" s="118"/>
      <c r="D169" s="148"/>
      <c r="E169" s="98"/>
      <c r="F169" s="98"/>
      <c r="G169" s="148"/>
      <c r="H169" s="148"/>
      <c r="I169" s="148"/>
      <c r="J169" s="98"/>
      <c r="K169" s="162"/>
      <c r="L169" s="80">
        <f t="shared" si="4"/>
        <v>0</v>
      </c>
      <c r="M169" s="81">
        <f t="shared" si="5"/>
        <v>0</v>
      </c>
    </row>
    <row r="170" spans="2:13">
      <c r="B170" s="97"/>
      <c r="C170" s="118"/>
      <c r="D170" s="148"/>
      <c r="E170" s="98"/>
      <c r="F170" s="98"/>
      <c r="G170" s="148"/>
      <c r="H170" s="148"/>
      <c r="I170" s="148"/>
      <c r="J170" s="98"/>
      <c r="K170" s="162"/>
      <c r="L170" s="80">
        <f t="shared" si="4"/>
        <v>0</v>
      </c>
      <c r="M170" s="81">
        <f t="shared" si="5"/>
        <v>0</v>
      </c>
    </row>
    <row r="171" spans="2:13">
      <c r="B171" s="97"/>
      <c r="C171" s="118"/>
      <c r="D171" s="148"/>
      <c r="E171" s="98"/>
      <c r="F171" s="98"/>
      <c r="G171" s="148"/>
      <c r="H171" s="148"/>
      <c r="I171" s="148"/>
      <c r="J171" s="98"/>
      <c r="K171" s="162"/>
      <c r="L171" s="80">
        <f t="shared" si="4"/>
        <v>0</v>
      </c>
      <c r="M171" s="81">
        <f t="shared" si="5"/>
        <v>0</v>
      </c>
    </row>
    <row r="172" spans="2:13">
      <c r="B172" s="97"/>
      <c r="C172" s="118"/>
      <c r="D172" s="148"/>
      <c r="E172" s="98"/>
      <c r="F172" s="98"/>
      <c r="G172" s="148"/>
      <c r="H172" s="148"/>
      <c r="I172" s="148"/>
      <c r="J172" s="98"/>
      <c r="K172" s="162"/>
      <c r="L172" s="80">
        <f t="shared" si="4"/>
        <v>0</v>
      </c>
      <c r="M172" s="81">
        <f t="shared" si="5"/>
        <v>0</v>
      </c>
    </row>
    <row r="173" spans="2:13">
      <c r="B173" s="97"/>
      <c r="C173" s="118"/>
      <c r="D173" s="148"/>
      <c r="E173" s="98"/>
      <c r="F173" s="98"/>
      <c r="G173" s="148"/>
      <c r="H173" s="148"/>
      <c r="I173" s="148"/>
      <c r="J173" s="98"/>
      <c r="K173" s="162"/>
      <c r="L173" s="80">
        <f t="shared" si="4"/>
        <v>0</v>
      </c>
      <c r="M173" s="81">
        <f t="shared" si="5"/>
        <v>0</v>
      </c>
    </row>
    <row r="174" spans="2:13">
      <c r="B174" s="97"/>
      <c r="C174" s="118"/>
      <c r="D174" s="148"/>
      <c r="E174" s="98"/>
      <c r="F174" s="98"/>
      <c r="G174" s="148"/>
      <c r="H174" s="148"/>
      <c r="I174" s="148"/>
      <c r="J174" s="98"/>
      <c r="K174" s="162"/>
      <c r="L174" s="80">
        <f t="shared" si="4"/>
        <v>0</v>
      </c>
      <c r="M174" s="81">
        <f t="shared" si="5"/>
        <v>0</v>
      </c>
    </row>
    <row r="175" spans="2:13">
      <c r="B175" s="97"/>
      <c r="C175" s="118"/>
      <c r="D175" s="148"/>
      <c r="E175" s="98"/>
      <c r="F175" s="98"/>
      <c r="G175" s="148"/>
      <c r="H175" s="148"/>
      <c r="I175" s="148"/>
      <c r="J175" s="98"/>
      <c r="K175" s="162"/>
      <c r="L175" s="80">
        <f t="shared" si="4"/>
        <v>0</v>
      </c>
      <c r="M175" s="81">
        <f t="shared" si="5"/>
        <v>0</v>
      </c>
    </row>
    <row r="176" spans="2:13">
      <c r="B176" s="97"/>
      <c r="C176" s="118"/>
      <c r="D176" s="148"/>
      <c r="E176" s="98"/>
      <c r="F176" s="98"/>
      <c r="G176" s="148"/>
      <c r="H176" s="148"/>
      <c r="I176" s="148"/>
      <c r="J176" s="98"/>
      <c r="L176" s="80">
        <f t="shared" si="4"/>
        <v>0</v>
      </c>
      <c r="M176" s="81">
        <f t="shared" si="5"/>
        <v>0</v>
      </c>
    </row>
    <row r="177" spans="2:13">
      <c r="B177" s="97"/>
      <c r="C177" s="118"/>
      <c r="D177" s="148"/>
      <c r="E177" s="98"/>
      <c r="F177" s="98"/>
      <c r="G177" s="148"/>
      <c r="H177" s="148"/>
      <c r="I177" s="148"/>
      <c r="J177" s="98"/>
      <c r="L177" s="80">
        <f t="shared" si="4"/>
        <v>0</v>
      </c>
      <c r="M177" s="81">
        <f t="shared" si="5"/>
        <v>0</v>
      </c>
    </row>
    <row r="178" spans="2:13">
      <c r="B178" s="97"/>
      <c r="C178" s="118"/>
      <c r="D178" s="148"/>
      <c r="E178" s="98"/>
      <c r="F178" s="98"/>
      <c r="G178" s="148"/>
      <c r="H178" s="148"/>
      <c r="I178" s="148"/>
      <c r="J178" s="98"/>
      <c r="L178" s="80">
        <f t="shared" si="4"/>
        <v>0</v>
      </c>
      <c r="M178" s="81">
        <f t="shared" si="5"/>
        <v>0</v>
      </c>
    </row>
    <row r="179" spans="2:13">
      <c r="B179" s="97"/>
      <c r="C179" s="118"/>
      <c r="D179" s="148"/>
      <c r="E179" s="98"/>
      <c r="F179" s="98"/>
      <c r="G179" s="148"/>
      <c r="H179" s="148"/>
      <c r="I179" s="148"/>
      <c r="J179" s="98"/>
      <c r="L179" s="80">
        <f t="shared" si="4"/>
        <v>0</v>
      </c>
      <c r="M179" s="81">
        <f t="shared" si="5"/>
        <v>0</v>
      </c>
    </row>
    <row r="180" spans="2:13">
      <c r="B180" s="97"/>
      <c r="C180" s="118"/>
      <c r="D180" s="148"/>
      <c r="E180" s="98"/>
      <c r="F180" s="98"/>
      <c r="G180" s="148"/>
      <c r="H180" s="148"/>
      <c r="I180" s="148"/>
      <c r="J180" s="98"/>
      <c r="L180" s="80">
        <f t="shared" si="4"/>
        <v>0</v>
      </c>
      <c r="M180" s="81">
        <f t="shared" si="5"/>
        <v>0</v>
      </c>
    </row>
    <row r="181" spans="2:13">
      <c r="B181" s="97"/>
      <c r="C181" s="118"/>
      <c r="D181" s="148"/>
      <c r="E181" s="98"/>
      <c r="F181" s="98"/>
      <c r="G181" s="148"/>
      <c r="H181" s="148"/>
      <c r="I181" s="148"/>
      <c r="J181" s="98"/>
      <c r="L181" s="80">
        <f t="shared" si="4"/>
        <v>0</v>
      </c>
      <c r="M181" s="81">
        <f t="shared" si="5"/>
        <v>0</v>
      </c>
    </row>
    <row r="182" spans="2:13">
      <c r="B182" s="97"/>
      <c r="C182" s="118"/>
      <c r="D182" s="148"/>
      <c r="E182" s="98"/>
      <c r="F182" s="98"/>
      <c r="G182" s="148"/>
      <c r="H182" s="148"/>
      <c r="I182" s="148"/>
      <c r="J182" s="98"/>
      <c r="L182" s="80">
        <f t="shared" si="4"/>
        <v>0</v>
      </c>
      <c r="M182" s="81">
        <f t="shared" si="5"/>
        <v>0</v>
      </c>
    </row>
    <row r="183" spans="2:13">
      <c r="B183" s="97"/>
      <c r="C183" s="118"/>
      <c r="D183" s="148"/>
      <c r="E183" s="98"/>
      <c r="F183" s="98"/>
      <c r="G183" s="148"/>
      <c r="H183" s="148"/>
      <c r="I183" s="148"/>
      <c r="J183" s="98"/>
      <c r="L183" s="80">
        <f t="shared" si="4"/>
        <v>0</v>
      </c>
      <c r="M183" s="81">
        <f t="shared" si="5"/>
        <v>0</v>
      </c>
    </row>
    <row r="184" spans="2:13">
      <c r="B184" s="97"/>
      <c r="C184" s="118"/>
      <c r="D184" s="148"/>
      <c r="E184" s="98"/>
      <c r="F184" s="98"/>
      <c r="G184" s="148"/>
      <c r="H184" s="148"/>
      <c r="I184" s="148"/>
      <c r="J184" s="98"/>
      <c r="L184" s="80">
        <f t="shared" si="4"/>
        <v>0</v>
      </c>
      <c r="M184" s="81">
        <f t="shared" si="5"/>
        <v>0</v>
      </c>
    </row>
    <row r="185" spans="2:13">
      <c r="B185" s="97"/>
      <c r="C185" s="118"/>
      <c r="D185" s="148"/>
      <c r="E185" s="98"/>
      <c r="F185" s="98"/>
      <c r="G185" s="148"/>
      <c r="H185" s="148"/>
      <c r="I185" s="148"/>
      <c r="J185" s="98"/>
      <c r="L185" s="80">
        <f t="shared" ref="L185:L248" si="6">C185-C186</f>
        <v>0</v>
      </c>
      <c r="M185" s="81">
        <f t="shared" ref="M185:M248" si="7">A185*L185</f>
        <v>0</v>
      </c>
    </row>
    <row r="186" spans="2:13">
      <c r="B186" s="97"/>
      <c r="C186" s="118"/>
      <c r="D186" s="148"/>
      <c r="E186" s="98"/>
      <c r="F186" s="98"/>
      <c r="G186" s="148"/>
      <c r="H186" s="148"/>
      <c r="I186" s="148"/>
      <c r="J186" s="98"/>
      <c r="L186" s="80">
        <f t="shared" si="6"/>
        <v>0</v>
      </c>
      <c r="M186" s="81">
        <f t="shared" si="7"/>
        <v>0</v>
      </c>
    </row>
    <row r="187" spans="2:13">
      <c r="B187" s="97"/>
      <c r="C187" s="118"/>
      <c r="D187" s="148"/>
      <c r="E187" s="98"/>
      <c r="F187" s="98"/>
      <c r="G187" s="148"/>
      <c r="H187" s="148"/>
      <c r="I187" s="148"/>
      <c r="J187" s="98"/>
      <c r="L187" s="80">
        <f t="shared" si="6"/>
        <v>0</v>
      </c>
      <c r="M187" s="81">
        <f t="shared" si="7"/>
        <v>0</v>
      </c>
    </row>
    <row r="188" spans="2:13">
      <c r="B188" s="97"/>
      <c r="C188" s="118"/>
      <c r="D188" s="148"/>
      <c r="E188" s="98"/>
      <c r="F188" s="98"/>
      <c r="G188" s="148"/>
      <c r="H188" s="148"/>
      <c r="I188" s="148"/>
      <c r="J188" s="98"/>
      <c r="L188" s="80">
        <f t="shared" si="6"/>
        <v>0</v>
      </c>
      <c r="M188" s="81">
        <f t="shared" si="7"/>
        <v>0</v>
      </c>
    </row>
    <row r="189" spans="2:13">
      <c r="B189" s="97"/>
      <c r="C189" s="118"/>
      <c r="D189" s="148"/>
      <c r="E189" s="98"/>
      <c r="F189" s="98"/>
      <c r="G189" s="148"/>
      <c r="H189" s="148"/>
      <c r="I189" s="148"/>
      <c r="J189" s="98"/>
      <c r="L189" s="80">
        <f t="shared" si="6"/>
        <v>0</v>
      </c>
      <c r="M189" s="81">
        <f t="shared" si="7"/>
        <v>0</v>
      </c>
    </row>
    <row r="190" spans="2:13">
      <c r="B190" s="97"/>
      <c r="C190" s="118"/>
      <c r="D190" s="148"/>
      <c r="E190" s="98"/>
      <c r="F190" s="98"/>
      <c r="G190" s="148"/>
      <c r="H190" s="148"/>
      <c r="I190" s="148"/>
      <c r="J190" s="98"/>
      <c r="L190" s="80">
        <f t="shared" si="6"/>
        <v>0</v>
      </c>
      <c r="M190" s="81">
        <f t="shared" si="7"/>
        <v>0</v>
      </c>
    </row>
    <row r="191" spans="2:13">
      <c r="B191" s="97"/>
      <c r="C191" s="118"/>
      <c r="D191" s="148"/>
      <c r="E191" s="98"/>
      <c r="F191" s="98"/>
      <c r="G191" s="148"/>
      <c r="H191" s="148"/>
      <c r="I191" s="148"/>
      <c r="J191" s="98"/>
      <c r="L191" s="80">
        <f t="shared" si="6"/>
        <v>0</v>
      </c>
      <c r="M191" s="81">
        <f t="shared" si="7"/>
        <v>0</v>
      </c>
    </row>
    <row r="192" spans="2:13">
      <c r="B192" s="97"/>
      <c r="C192" s="118"/>
      <c r="D192" s="148"/>
      <c r="E192" s="98"/>
      <c r="F192" s="98"/>
      <c r="G192" s="148"/>
      <c r="H192" s="148"/>
      <c r="I192" s="148"/>
      <c r="J192" s="98"/>
      <c r="L192" s="80">
        <f t="shared" si="6"/>
        <v>0</v>
      </c>
      <c r="M192" s="81">
        <f t="shared" si="7"/>
        <v>0</v>
      </c>
    </row>
    <row r="193" spans="2:13">
      <c r="B193" s="97"/>
      <c r="C193" s="118"/>
      <c r="D193" s="148"/>
      <c r="E193" s="98"/>
      <c r="F193" s="98"/>
      <c r="G193" s="148"/>
      <c r="H193" s="148"/>
      <c r="I193" s="148"/>
      <c r="J193" s="98"/>
      <c r="L193" s="80">
        <f t="shared" si="6"/>
        <v>0</v>
      </c>
      <c r="M193" s="81">
        <f t="shared" si="7"/>
        <v>0</v>
      </c>
    </row>
    <row r="194" spans="2:13">
      <c r="B194" s="97"/>
      <c r="C194" s="118"/>
      <c r="D194" s="148"/>
      <c r="E194" s="98"/>
      <c r="F194" s="98"/>
      <c r="G194" s="148"/>
      <c r="H194" s="148"/>
      <c r="I194" s="148"/>
      <c r="J194" s="98"/>
      <c r="L194" s="80">
        <f t="shared" si="6"/>
        <v>0</v>
      </c>
      <c r="M194" s="81">
        <f t="shared" si="7"/>
        <v>0</v>
      </c>
    </row>
    <row r="195" spans="2:13">
      <c r="B195" s="97"/>
      <c r="C195" s="118"/>
      <c r="D195" s="148"/>
      <c r="E195" s="98"/>
      <c r="F195" s="98"/>
      <c r="G195" s="148"/>
      <c r="H195" s="148"/>
      <c r="I195" s="148"/>
      <c r="J195" s="98"/>
      <c r="L195" s="80">
        <f t="shared" si="6"/>
        <v>0</v>
      </c>
      <c r="M195" s="81">
        <f t="shared" si="7"/>
        <v>0</v>
      </c>
    </row>
    <row r="196" spans="2:13">
      <c r="B196" s="97"/>
      <c r="C196" s="118"/>
      <c r="D196" s="148"/>
      <c r="E196" s="98"/>
      <c r="F196" s="98"/>
      <c r="G196" s="148"/>
      <c r="H196" s="148"/>
      <c r="I196" s="148"/>
      <c r="J196" s="98"/>
      <c r="L196" s="80">
        <f t="shared" si="6"/>
        <v>0</v>
      </c>
      <c r="M196" s="81">
        <f t="shared" si="7"/>
        <v>0</v>
      </c>
    </row>
    <row r="197" spans="2:13">
      <c r="B197" s="97"/>
      <c r="C197" s="118"/>
      <c r="D197" s="148"/>
      <c r="E197" s="98"/>
      <c r="F197" s="98"/>
      <c r="G197" s="148"/>
      <c r="H197" s="148"/>
      <c r="I197" s="148"/>
      <c r="J197" s="98"/>
      <c r="L197" s="80">
        <f t="shared" si="6"/>
        <v>0</v>
      </c>
      <c r="M197" s="81">
        <f t="shared" si="7"/>
        <v>0</v>
      </c>
    </row>
    <row r="198" spans="2:13">
      <c r="B198" s="97"/>
      <c r="C198" s="118"/>
      <c r="D198" s="148"/>
      <c r="E198" s="98"/>
      <c r="F198" s="98"/>
      <c r="G198" s="148"/>
      <c r="H198" s="148"/>
      <c r="I198" s="148"/>
      <c r="J198" s="98"/>
      <c r="L198" s="80">
        <f t="shared" si="6"/>
        <v>0</v>
      </c>
      <c r="M198" s="81">
        <f t="shared" si="7"/>
        <v>0</v>
      </c>
    </row>
    <row r="199" spans="2:13">
      <c r="B199" s="97"/>
      <c r="C199" s="118"/>
      <c r="D199" s="148"/>
      <c r="E199" s="98"/>
      <c r="F199" s="98"/>
      <c r="G199" s="148"/>
      <c r="H199" s="148"/>
      <c r="I199" s="148"/>
      <c r="J199" s="98"/>
      <c r="L199" s="80">
        <f t="shared" si="6"/>
        <v>0</v>
      </c>
      <c r="M199" s="81">
        <f t="shared" si="7"/>
        <v>0</v>
      </c>
    </row>
    <row r="200" spans="2:13">
      <c r="B200" s="97"/>
      <c r="C200" s="118"/>
      <c r="D200" s="148"/>
      <c r="E200" s="98"/>
      <c r="F200" s="98"/>
      <c r="G200" s="148"/>
      <c r="H200" s="148"/>
      <c r="I200" s="148"/>
      <c r="J200" s="98"/>
      <c r="L200" s="80">
        <f t="shared" si="6"/>
        <v>0</v>
      </c>
      <c r="M200" s="81">
        <f t="shared" si="7"/>
        <v>0</v>
      </c>
    </row>
    <row r="201" spans="2:13">
      <c r="B201" s="97"/>
      <c r="C201" s="118"/>
      <c r="D201" s="148"/>
      <c r="E201" s="98"/>
      <c r="F201" s="98"/>
      <c r="G201" s="148"/>
      <c r="H201" s="148"/>
      <c r="I201" s="148"/>
      <c r="J201" s="98"/>
      <c r="L201" s="80">
        <f t="shared" si="6"/>
        <v>0</v>
      </c>
      <c r="M201" s="81">
        <f t="shared" si="7"/>
        <v>0</v>
      </c>
    </row>
    <row r="202" spans="2:13">
      <c r="B202" s="97"/>
      <c r="C202" s="118"/>
      <c r="D202" s="148"/>
      <c r="E202" s="98"/>
      <c r="F202" s="98"/>
      <c r="G202" s="148"/>
      <c r="H202" s="148"/>
      <c r="I202" s="148"/>
      <c r="J202" s="98"/>
      <c r="L202" s="80">
        <f t="shared" si="6"/>
        <v>0</v>
      </c>
      <c r="M202" s="81">
        <f t="shared" si="7"/>
        <v>0</v>
      </c>
    </row>
    <row r="203" spans="2:13">
      <c r="B203" s="97"/>
      <c r="C203" s="118"/>
      <c r="D203" s="148"/>
      <c r="E203" s="98"/>
      <c r="F203" s="98"/>
      <c r="G203" s="148"/>
      <c r="H203" s="148"/>
      <c r="I203" s="148"/>
      <c r="J203" s="98"/>
      <c r="L203" s="80">
        <f t="shared" si="6"/>
        <v>0</v>
      </c>
      <c r="M203" s="81">
        <f t="shared" si="7"/>
        <v>0</v>
      </c>
    </row>
    <row r="204" spans="2:13">
      <c r="B204" s="97"/>
      <c r="C204" s="118"/>
      <c r="D204" s="148"/>
      <c r="E204" s="98"/>
      <c r="F204" s="98"/>
      <c r="G204" s="148"/>
      <c r="H204" s="148"/>
      <c r="I204" s="148"/>
      <c r="J204" s="98"/>
      <c r="L204" s="80">
        <f t="shared" si="6"/>
        <v>0</v>
      </c>
      <c r="M204" s="81">
        <f t="shared" si="7"/>
        <v>0</v>
      </c>
    </row>
    <row r="205" spans="2:13">
      <c r="B205" s="97"/>
      <c r="C205" s="118"/>
      <c r="D205" s="148"/>
      <c r="E205" s="98"/>
      <c r="F205" s="98"/>
      <c r="G205" s="148"/>
      <c r="H205" s="148"/>
      <c r="I205" s="148"/>
      <c r="J205" s="98"/>
      <c r="L205" s="80">
        <f t="shared" si="6"/>
        <v>0</v>
      </c>
      <c r="M205" s="81">
        <f t="shared" si="7"/>
        <v>0</v>
      </c>
    </row>
    <row r="206" spans="2:13">
      <c r="B206" s="97"/>
      <c r="C206" s="118"/>
      <c r="D206" s="148"/>
      <c r="E206" s="98"/>
      <c r="F206" s="98"/>
      <c r="G206" s="148"/>
      <c r="H206" s="148"/>
      <c r="I206" s="148"/>
      <c r="J206" s="98"/>
      <c r="L206" s="80">
        <f t="shared" si="6"/>
        <v>0</v>
      </c>
      <c r="M206" s="81">
        <f t="shared" si="7"/>
        <v>0</v>
      </c>
    </row>
    <row r="207" spans="2:13">
      <c r="B207" s="97"/>
      <c r="C207" s="118"/>
      <c r="D207" s="148"/>
      <c r="E207" s="98"/>
      <c r="F207" s="98"/>
      <c r="G207" s="148"/>
      <c r="H207" s="148"/>
      <c r="I207" s="148"/>
      <c r="J207" s="98"/>
      <c r="L207" s="80">
        <f t="shared" si="6"/>
        <v>0</v>
      </c>
      <c r="M207" s="81">
        <f t="shared" si="7"/>
        <v>0</v>
      </c>
    </row>
    <row r="208" spans="2:13">
      <c r="B208" s="97"/>
      <c r="C208" s="118"/>
      <c r="D208" s="148"/>
      <c r="E208" s="98"/>
      <c r="F208" s="98"/>
      <c r="G208" s="148"/>
      <c r="H208" s="148"/>
      <c r="I208" s="148"/>
      <c r="J208" s="98"/>
      <c r="L208" s="80">
        <f t="shared" si="6"/>
        <v>0</v>
      </c>
      <c r="M208" s="81">
        <f t="shared" si="7"/>
        <v>0</v>
      </c>
    </row>
    <row r="209" spans="2:13">
      <c r="B209" s="97"/>
      <c r="C209" s="118"/>
      <c r="D209" s="148"/>
      <c r="E209" s="98"/>
      <c r="F209" s="98"/>
      <c r="G209" s="148"/>
      <c r="H209" s="148"/>
      <c r="I209" s="148"/>
      <c r="J209" s="98"/>
      <c r="L209" s="80">
        <f t="shared" si="6"/>
        <v>0</v>
      </c>
      <c r="M209" s="81">
        <f t="shared" si="7"/>
        <v>0</v>
      </c>
    </row>
    <row r="210" spans="2:13">
      <c r="B210" s="97"/>
      <c r="C210" s="118"/>
      <c r="D210" s="148"/>
      <c r="E210" s="98"/>
      <c r="F210" s="98"/>
      <c r="G210" s="148"/>
      <c r="H210" s="148"/>
      <c r="I210" s="148"/>
      <c r="J210" s="98"/>
      <c r="L210" s="80">
        <f t="shared" si="6"/>
        <v>0</v>
      </c>
      <c r="M210" s="81">
        <f t="shared" si="7"/>
        <v>0</v>
      </c>
    </row>
    <row r="211" spans="2:13">
      <c r="B211" s="97"/>
      <c r="C211" s="118"/>
      <c r="D211" s="148"/>
      <c r="E211" s="98"/>
      <c r="F211" s="98"/>
      <c r="G211" s="148"/>
      <c r="H211" s="148"/>
      <c r="I211" s="148"/>
      <c r="J211" s="98"/>
      <c r="L211" s="80">
        <f t="shared" si="6"/>
        <v>0</v>
      </c>
      <c r="M211" s="81">
        <f t="shared" si="7"/>
        <v>0</v>
      </c>
    </row>
    <row r="212" spans="2:13">
      <c r="B212" s="97"/>
      <c r="C212" s="118"/>
      <c r="D212" s="148"/>
      <c r="E212" s="98"/>
      <c r="F212" s="98"/>
      <c r="G212" s="148"/>
      <c r="H212" s="148"/>
      <c r="I212" s="148"/>
      <c r="J212" s="98"/>
      <c r="L212" s="80">
        <f t="shared" si="6"/>
        <v>0</v>
      </c>
      <c r="M212" s="81">
        <f t="shared" si="7"/>
        <v>0</v>
      </c>
    </row>
    <row r="213" spans="2:13">
      <c r="B213" s="97"/>
      <c r="C213" s="118"/>
      <c r="D213" s="148"/>
      <c r="E213" s="98"/>
      <c r="F213" s="98"/>
      <c r="G213" s="148"/>
      <c r="H213" s="148"/>
      <c r="I213" s="148"/>
      <c r="J213" s="98"/>
      <c r="L213" s="80">
        <f t="shared" si="6"/>
        <v>0</v>
      </c>
      <c r="M213" s="81">
        <f t="shared" si="7"/>
        <v>0</v>
      </c>
    </row>
    <row r="214" spans="2:13">
      <c r="B214" s="97"/>
      <c r="C214" s="118"/>
      <c r="D214" s="148"/>
      <c r="E214" s="98"/>
      <c r="F214" s="98"/>
      <c r="G214" s="148"/>
      <c r="H214" s="148"/>
      <c r="I214" s="148"/>
      <c r="J214" s="98"/>
      <c r="L214" s="80">
        <f t="shared" si="6"/>
        <v>0</v>
      </c>
      <c r="M214" s="81">
        <f t="shared" si="7"/>
        <v>0</v>
      </c>
    </row>
    <row r="215" spans="2:13">
      <c r="B215" s="97"/>
      <c r="C215" s="118"/>
      <c r="D215" s="148"/>
      <c r="E215" s="98"/>
      <c r="F215" s="98"/>
      <c r="G215" s="148"/>
      <c r="H215" s="148"/>
      <c r="I215" s="148"/>
      <c r="J215" s="98"/>
      <c r="L215" s="80">
        <f t="shared" si="6"/>
        <v>0</v>
      </c>
      <c r="M215" s="81">
        <f t="shared" si="7"/>
        <v>0</v>
      </c>
    </row>
    <row r="216" spans="2:13">
      <c r="B216" s="97"/>
      <c r="C216" s="118"/>
      <c r="D216" s="148"/>
      <c r="E216" s="98"/>
      <c r="F216" s="98"/>
      <c r="G216" s="148"/>
      <c r="H216" s="148"/>
      <c r="I216" s="148"/>
      <c r="J216" s="98"/>
      <c r="L216" s="80">
        <f t="shared" si="6"/>
        <v>0</v>
      </c>
      <c r="M216" s="81">
        <f t="shared" si="7"/>
        <v>0</v>
      </c>
    </row>
    <row r="217" spans="2:13">
      <c r="B217" s="97"/>
      <c r="C217" s="118"/>
      <c r="D217" s="148"/>
      <c r="E217" s="98"/>
      <c r="F217" s="98"/>
      <c r="G217" s="148"/>
      <c r="H217" s="148"/>
      <c r="I217" s="148"/>
      <c r="J217" s="98"/>
      <c r="L217" s="80">
        <f t="shared" si="6"/>
        <v>0</v>
      </c>
      <c r="M217" s="81">
        <f t="shared" si="7"/>
        <v>0</v>
      </c>
    </row>
    <row r="218" spans="2:13">
      <c r="B218" s="97"/>
      <c r="C218" s="118"/>
      <c r="D218" s="148"/>
      <c r="E218" s="98"/>
      <c r="F218" s="98"/>
      <c r="G218" s="148"/>
      <c r="H218" s="148"/>
      <c r="I218" s="148"/>
      <c r="J218" s="98"/>
      <c r="L218" s="80">
        <f t="shared" si="6"/>
        <v>0</v>
      </c>
      <c r="M218" s="81">
        <f t="shared" si="7"/>
        <v>0</v>
      </c>
    </row>
    <row r="219" spans="2:13">
      <c r="B219" s="97"/>
      <c r="C219" s="118"/>
      <c r="D219" s="148"/>
      <c r="E219" s="98"/>
      <c r="F219" s="98"/>
      <c r="G219" s="148"/>
      <c r="H219" s="148"/>
      <c r="I219" s="148"/>
      <c r="J219" s="98"/>
      <c r="L219" s="80">
        <f t="shared" si="6"/>
        <v>0</v>
      </c>
      <c r="M219" s="81">
        <f t="shared" si="7"/>
        <v>0</v>
      </c>
    </row>
    <row r="220" spans="2:13">
      <c r="B220" s="97"/>
      <c r="C220" s="118"/>
      <c r="D220" s="148"/>
      <c r="E220" s="98"/>
      <c r="F220" s="98"/>
      <c r="G220" s="148"/>
      <c r="H220" s="148"/>
      <c r="I220" s="148"/>
      <c r="J220" s="98"/>
      <c r="L220" s="80">
        <f t="shared" si="6"/>
        <v>0</v>
      </c>
      <c r="M220" s="81">
        <f t="shared" si="7"/>
        <v>0</v>
      </c>
    </row>
    <row r="221" spans="2:13">
      <c r="B221" s="97"/>
      <c r="C221" s="118"/>
      <c r="D221" s="148"/>
      <c r="E221" s="98"/>
      <c r="F221" s="98"/>
      <c r="G221" s="148"/>
      <c r="H221" s="148"/>
      <c r="I221" s="148"/>
      <c r="J221" s="98"/>
      <c r="L221" s="80">
        <f t="shared" si="6"/>
        <v>0</v>
      </c>
      <c r="M221" s="81">
        <f t="shared" si="7"/>
        <v>0</v>
      </c>
    </row>
    <row r="222" spans="2:13">
      <c r="B222" s="97"/>
      <c r="C222" s="118"/>
      <c r="D222" s="148"/>
      <c r="E222" s="98"/>
      <c r="F222" s="98"/>
      <c r="G222" s="148"/>
      <c r="H222" s="148"/>
      <c r="I222" s="148"/>
      <c r="J222" s="98"/>
      <c r="L222" s="80">
        <f t="shared" si="6"/>
        <v>0</v>
      </c>
      <c r="M222" s="81">
        <f t="shared" si="7"/>
        <v>0</v>
      </c>
    </row>
    <row r="223" spans="2:13">
      <c r="B223" s="97"/>
      <c r="C223" s="118"/>
      <c r="D223" s="148"/>
      <c r="E223" s="98"/>
      <c r="F223" s="98"/>
      <c r="G223" s="148"/>
      <c r="H223" s="148"/>
      <c r="I223" s="148"/>
      <c r="J223" s="98"/>
      <c r="L223" s="80">
        <f t="shared" si="6"/>
        <v>0</v>
      </c>
      <c r="M223" s="81">
        <f t="shared" si="7"/>
        <v>0</v>
      </c>
    </row>
    <row r="224" spans="2:13">
      <c r="B224" s="97"/>
      <c r="C224" s="118"/>
      <c r="D224" s="148"/>
      <c r="E224" s="98"/>
      <c r="F224" s="98"/>
      <c r="G224" s="148"/>
      <c r="H224" s="148"/>
      <c r="I224" s="148"/>
      <c r="J224" s="98"/>
      <c r="L224" s="80">
        <f t="shared" si="6"/>
        <v>0</v>
      </c>
      <c r="M224" s="81">
        <f t="shared" si="7"/>
        <v>0</v>
      </c>
    </row>
    <row r="225" spans="2:13">
      <c r="B225" s="97"/>
      <c r="C225" s="118"/>
      <c r="D225" s="148"/>
      <c r="E225" s="98"/>
      <c r="F225" s="98"/>
      <c r="G225" s="148"/>
      <c r="H225" s="148"/>
      <c r="I225" s="148"/>
      <c r="J225" s="98"/>
      <c r="L225" s="80">
        <f t="shared" si="6"/>
        <v>0</v>
      </c>
      <c r="M225" s="81">
        <f t="shared" si="7"/>
        <v>0</v>
      </c>
    </row>
    <row r="226" spans="2:13">
      <c r="B226" s="97"/>
      <c r="C226" s="118"/>
      <c r="D226" s="148"/>
      <c r="E226" s="98"/>
      <c r="F226" s="98"/>
      <c r="G226" s="148"/>
      <c r="H226" s="148"/>
      <c r="I226" s="148"/>
      <c r="J226" s="98"/>
      <c r="L226" s="80">
        <f t="shared" si="6"/>
        <v>0</v>
      </c>
      <c r="M226" s="81">
        <f t="shared" si="7"/>
        <v>0</v>
      </c>
    </row>
    <row r="227" spans="2:13">
      <c r="B227" s="97"/>
      <c r="C227" s="118"/>
      <c r="D227" s="148"/>
      <c r="E227" s="98"/>
      <c r="F227" s="98"/>
      <c r="G227" s="148"/>
      <c r="H227" s="148"/>
      <c r="I227" s="148"/>
      <c r="J227" s="98"/>
      <c r="L227" s="80">
        <f t="shared" si="6"/>
        <v>0</v>
      </c>
      <c r="M227" s="81">
        <f t="shared" si="7"/>
        <v>0</v>
      </c>
    </row>
    <row r="228" spans="2:13">
      <c r="B228" s="97"/>
      <c r="C228" s="118"/>
      <c r="D228" s="148"/>
      <c r="E228" s="98"/>
      <c r="F228" s="98"/>
      <c r="G228" s="148"/>
      <c r="H228" s="148"/>
      <c r="I228" s="148"/>
      <c r="J228" s="98"/>
      <c r="L228" s="80">
        <f t="shared" si="6"/>
        <v>0</v>
      </c>
      <c r="M228" s="81">
        <f t="shared" si="7"/>
        <v>0</v>
      </c>
    </row>
    <row r="229" spans="2:13">
      <c r="B229" s="97"/>
      <c r="C229" s="118"/>
      <c r="D229" s="148"/>
      <c r="E229" s="98"/>
      <c r="F229" s="98"/>
      <c r="G229" s="148"/>
      <c r="H229" s="148"/>
      <c r="I229" s="148"/>
      <c r="J229" s="98"/>
      <c r="L229" s="80">
        <f t="shared" si="6"/>
        <v>0</v>
      </c>
      <c r="M229" s="81">
        <f t="shared" si="7"/>
        <v>0</v>
      </c>
    </row>
    <row r="230" spans="2:13">
      <c r="B230" s="97"/>
      <c r="C230" s="118"/>
      <c r="D230" s="148"/>
      <c r="E230" s="98"/>
      <c r="F230" s="98"/>
      <c r="G230" s="148"/>
      <c r="H230" s="148"/>
      <c r="I230" s="148"/>
      <c r="J230" s="98"/>
      <c r="L230" s="80">
        <f t="shared" si="6"/>
        <v>0</v>
      </c>
      <c r="M230" s="81">
        <f t="shared" si="7"/>
        <v>0</v>
      </c>
    </row>
    <row r="231" spans="2:13">
      <c r="B231" s="97"/>
      <c r="C231" s="118"/>
      <c r="D231" s="148"/>
      <c r="E231" s="98"/>
      <c r="F231" s="98"/>
      <c r="G231" s="148"/>
      <c r="H231" s="148"/>
      <c r="I231" s="148"/>
      <c r="J231" s="98"/>
      <c r="L231" s="80">
        <f t="shared" si="6"/>
        <v>0</v>
      </c>
      <c r="M231" s="81">
        <f t="shared" si="7"/>
        <v>0</v>
      </c>
    </row>
    <row r="232" spans="2:13">
      <c r="B232" s="97"/>
      <c r="C232" s="118"/>
      <c r="D232" s="148"/>
      <c r="E232" s="98"/>
      <c r="F232" s="98"/>
      <c r="G232" s="148"/>
      <c r="H232" s="148"/>
      <c r="I232" s="148"/>
      <c r="J232" s="98"/>
      <c r="L232" s="80">
        <f t="shared" si="6"/>
        <v>0</v>
      </c>
      <c r="M232" s="81">
        <f t="shared" si="7"/>
        <v>0</v>
      </c>
    </row>
    <row r="233" spans="2:13">
      <c r="B233" s="97"/>
      <c r="C233" s="118"/>
      <c r="D233" s="148"/>
      <c r="E233" s="98"/>
      <c r="F233" s="98"/>
      <c r="G233" s="148"/>
      <c r="H233" s="148"/>
      <c r="I233" s="148"/>
      <c r="J233" s="98"/>
      <c r="L233" s="80">
        <f t="shared" si="6"/>
        <v>0</v>
      </c>
      <c r="M233" s="81">
        <f t="shared" si="7"/>
        <v>0</v>
      </c>
    </row>
    <row r="234" spans="2:13">
      <c r="B234" s="97"/>
      <c r="C234" s="118"/>
      <c r="D234" s="148"/>
      <c r="E234" s="98"/>
      <c r="F234" s="98"/>
      <c r="G234" s="148"/>
      <c r="H234" s="148"/>
      <c r="I234" s="148"/>
      <c r="J234" s="98"/>
      <c r="L234" s="80">
        <f t="shared" si="6"/>
        <v>0</v>
      </c>
      <c r="M234" s="81">
        <f t="shared" si="7"/>
        <v>0</v>
      </c>
    </row>
    <row r="235" spans="2:13">
      <c r="B235" s="97"/>
      <c r="C235" s="118"/>
      <c r="D235" s="148"/>
      <c r="E235" s="98"/>
      <c r="F235" s="98"/>
      <c r="G235" s="148"/>
      <c r="H235" s="148"/>
      <c r="I235" s="148"/>
      <c r="J235" s="98"/>
      <c r="L235" s="80">
        <f t="shared" si="6"/>
        <v>0</v>
      </c>
      <c r="M235" s="81">
        <f t="shared" si="7"/>
        <v>0</v>
      </c>
    </row>
    <row r="236" spans="2:13">
      <c r="B236" s="97"/>
      <c r="C236" s="118"/>
      <c r="D236" s="148"/>
      <c r="E236" s="98"/>
      <c r="F236" s="98"/>
      <c r="G236" s="148"/>
      <c r="H236" s="148"/>
      <c r="I236" s="148"/>
      <c r="J236" s="98"/>
      <c r="L236" s="80">
        <f t="shared" si="6"/>
        <v>0</v>
      </c>
      <c r="M236" s="81">
        <f t="shared" si="7"/>
        <v>0</v>
      </c>
    </row>
    <row r="237" spans="2:13">
      <c r="B237" s="97"/>
      <c r="C237" s="118"/>
      <c r="D237" s="148"/>
      <c r="E237" s="98"/>
      <c r="F237" s="98"/>
      <c r="G237" s="148"/>
      <c r="H237" s="148"/>
      <c r="I237" s="148"/>
      <c r="J237" s="98"/>
      <c r="L237" s="80">
        <f t="shared" si="6"/>
        <v>0</v>
      </c>
      <c r="M237" s="81">
        <f t="shared" si="7"/>
        <v>0</v>
      </c>
    </row>
    <row r="238" spans="2:13">
      <c r="B238" s="97"/>
      <c r="C238" s="118"/>
      <c r="D238" s="148"/>
      <c r="E238" s="98"/>
      <c r="F238" s="98"/>
      <c r="G238" s="148"/>
      <c r="H238" s="148"/>
      <c r="I238" s="148"/>
      <c r="J238" s="98"/>
      <c r="L238" s="80">
        <f t="shared" si="6"/>
        <v>0</v>
      </c>
      <c r="M238" s="81">
        <f t="shared" si="7"/>
        <v>0</v>
      </c>
    </row>
    <row r="239" spans="2:13">
      <c r="B239" s="97"/>
      <c r="C239" s="118"/>
      <c r="D239" s="148"/>
      <c r="E239" s="98"/>
      <c r="F239" s="98"/>
      <c r="G239" s="148"/>
      <c r="H239" s="148"/>
      <c r="I239" s="148"/>
      <c r="J239" s="98"/>
      <c r="L239" s="80">
        <f t="shared" si="6"/>
        <v>0</v>
      </c>
      <c r="M239" s="81">
        <f t="shared" si="7"/>
        <v>0</v>
      </c>
    </row>
    <row r="240" spans="2:13">
      <c r="B240" s="97"/>
      <c r="C240" s="118"/>
      <c r="D240" s="148"/>
      <c r="E240" s="98"/>
      <c r="F240" s="98"/>
      <c r="G240" s="148"/>
      <c r="H240" s="148"/>
      <c r="I240" s="148"/>
      <c r="J240" s="98"/>
      <c r="L240" s="80">
        <f t="shared" si="6"/>
        <v>0</v>
      </c>
      <c r="M240" s="81">
        <f t="shared" si="7"/>
        <v>0</v>
      </c>
    </row>
    <row r="241" spans="2:13">
      <c r="B241" s="97"/>
      <c r="C241" s="118"/>
      <c r="D241" s="148"/>
      <c r="E241" s="98"/>
      <c r="F241" s="98"/>
      <c r="G241" s="148"/>
      <c r="H241" s="148"/>
      <c r="I241" s="148"/>
      <c r="J241" s="98"/>
      <c r="L241" s="80">
        <f t="shared" si="6"/>
        <v>0</v>
      </c>
      <c r="M241" s="81">
        <f t="shared" si="7"/>
        <v>0</v>
      </c>
    </row>
    <row r="242" spans="2:13">
      <c r="B242" s="97"/>
      <c r="C242" s="118"/>
      <c r="D242" s="148"/>
      <c r="E242" s="98"/>
      <c r="F242" s="98"/>
      <c r="G242" s="148"/>
      <c r="H242" s="148"/>
      <c r="I242" s="148"/>
      <c r="J242" s="98"/>
      <c r="L242" s="80">
        <f t="shared" si="6"/>
        <v>0</v>
      </c>
      <c r="M242" s="81">
        <f t="shared" si="7"/>
        <v>0</v>
      </c>
    </row>
    <row r="243" spans="2:13">
      <c r="B243" s="97"/>
      <c r="C243" s="118"/>
      <c r="D243" s="148"/>
      <c r="E243" s="98"/>
      <c r="F243" s="98"/>
      <c r="G243" s="148"/>
      <c r="H243" s="148"/>
      <c r="I243" s="148"/>
      <c r="J243" s="98"/>
      <c r="L243" s="80">
        <f t="shared" si="6"/>
        <v>0</v>
      </c>
      <c r="M243" s="81">
        <f t="shared" si="7"/>
        <v>0</v>
      </c>
    </row>
    <row r="244" spans="2:13">
      <c r="B244" s="97"/>
      <c r="C244" s="118"/>
      <c r="D244" s="148"/>
      <c r="E244" s="98"/>
      <c r="F244" s="98"/>
      <c r="G244" s="148"/>
      <c r="H244" s="148"/>
      <c r="I244" s="148"/>
      <c r="J244" s="98"/>
      <c r="L244" s="80">
        <f t="shared" si="6"/>
        <v>0</v>
      </c>
      <c r="M244" s="81">
        <f t="shared" si="7"/>
        <v>0</v>
      </c>
    </row>
    <row r="245" spans="2:13">
      <c r="B245" s="97"/>
      <c r="C245" s="118"/>
      <c r="D245" s="148"/>
      <c r="E245" s="98"/>
      <c r="F245" s="98"/>
      <c r="G245" s="148"/>
      <c r="H245" s="148"/>
      <c r="I245" s="148"/>
      <c r="J245" s="98"/>
      <c r="L245" s="80">
        <f t="shared" si="6"/>
        <v>0</v>
      </c>
      <c r="M245" s="81">
        <f t="shared" si="7"/>
        <v>0</v>
      </c>
    </row>
    <row r="246" spans="2:13">
      <c r="B246" s="97"/>
      <c r="C246" s="118"/>
      <c r="D246" s="148"/>
      <c r="E246" s="98"/>
      <c r="F246" s="98"/>
      <c r="G246" s="148"/>
      <c r="H246" s="148"/>
      <c r="I246" s="148"/>
      <c r="J246" s="98"/>
      <c r="L246" s="80">
        <f t="shared" si="6"/>
        <v>0</v>
      </c>
      <c r="M246" s="81">
        <f t="shared" si="7"/>
        <v>0</v>
      </c>
    </row>
    <row r="247" spans="2:13">
      <c r="B247" s="97"/>
      <c r="C247" s="118"/>
      <c r="D247" s="148"/>
      <c r="E247" s="98"/>
      <c r="F247" s="98"/>
      <c r="G247" s="148"/>
      <c r="H247" s="148"/>
      <c r="I247" s="148"/>
      <c r="J247" s="98"/>
      <c r="L247" s="80">
        <f t="shared" si="6"/>
        <v>0</v>
      </c>
      <c r="M247" s="81">
        <f t="shared" si="7"/>
        <v>0</v>
      </c>
    </row>
    <row r="248" spans="2:13">
      <c r="B248" s="97"/>
      <c r="C248" s="118"/>
      <c r="D248" s="148"/>
      <c r="E248" s="98"/>
      <c r="F248" s="98"/>
      <c r="G248" s="148"/>
      <c r="H248" s="148"/>
      <c r="I248" s="148"/>
      <c r="J248" s="98"/>
      <c r="L248" s="80">
        <f t="shared" si="6"/>
        <v>0</v>
      </c>
      <c r="M248" s="81">
        <f t="shared" si="7"/>
        <v>0</v>
      </c>
    </row>
    <row r="249" spans="2:13">
      <c r="B249" s="97"/>
      <c r="C249" s="118"/>
      <c r="D249" s="148"/>
      <c r="E249" s="98"/>
      <c r="F249" s="98"/>
      <c r="G249" s="148"/>
      <c r="H249" s="148"/>
      <c r="I249" s="148"/>
      <c r="J249" s="98"/>
      <c r="L249" s="80">
        <f t="shared" ref="L249:L312" si="8">C249-C250</f>
        <v>0</v>
      </c>
      <c r="M249" s="81">
        <f t="shared" ref="M249:M312" si="9">A249*L249</f>
        <v>0</v>
      </c>
    </row>
    <row r="250" spans="2:13">
      <c r="B250" s="97"/>
      <c r="C250" s="118"/>
      <c r="D250" s="148"/>
      <c r="E250" s="98"/>
      <c r="F250" s="98"/>
      <c r="G250" s="148"/>
      <c r="H250" s="148"/>
      <c r="I250" s="148"/>
      <c r="J250" s="98"/>
      <c r="L250" s="80">
        <f t="shared" si="8"/>
        <v>0</v>
      </c>
      <c r="M250" s="81">
        <f t="shared" si="9"/>
        <v>0</v>
      </c>
    </row>
    <row r="251" spans="2:13">
      <c r="B251" s="97"/>
      <c r="C251" s="118"/>
      <c r="D251" s="148"/>
      <c r="E251" s="98"/>
      <c r="F251" s="98"/>
      <c r="G251" s="148"/>
      <c r="H251" s="148"/>
      <c r="I251" s="148"/>
      <c r="J251" s="98"/>
      <c r="L251" s="80">
        <f t="shared" si="8"/>
        <v>0</v>
      </c>
      <c r="M251" s="81">
        <f t="shared" si="9"/>
        <v>0</v>
      </c>
    </row>
    <row r="252" spans="2:13">
      <c r="B252" s="97"/>
      <c r="C252" s="118"/>
      <c r="D252" s="148"/>
      <c r="E252" s="98"/>
      <c r="F252" s="98"/>
      <c r="G252" s="148"/>
      <c r="H252" s="148"/>
      <c r="I252" s="148"/>
      <c r="J252" s="98"/>
      <c r="L252" s="80">
        <f t="shared" si="8"/>
        <v>0</v>
      </c>
      <c r="M252" s="81">
        <f t="shared" si="9"/>
        <v>0</v>
      </c>
    </row>
    <row r="253" spans="2:13">
      <c r="B253" s="97"/>
      <c r="C253" s="118"/>
      <c r="D253" s="148"/>
      <c r="E253" s="98"/>
      <c r="F253" s="98"/>
      <c r="G253" s="148"/>
      <c r="H253" s="148"/>
      <c r="I253" s="148"/>
      <c r="J253" s="98"/>
      <c r="L253" s="80">
        <f t="shared" si="8"/>
        <v>0</v>
      </c>
      <c r="M253" s="81">
        <f t="shared" si="9"/>
        <v>0</v>
      </c>
    </row>
    <row r="254" spans="2:13">
      <c r="B254" s="97"/>
      <c r="C254" s="118"/>
      <c r="D254" s="148"/>
      <c r="E254" s="98"/>
      <c r="F254" s="98"/>
      <c r="G254" s="148"/>
      <c r="H254" s="148"/>
      <c r="I254" s="148"/>
      <c r="J254" s="98"/>
      <c r="L254" s="80">
        <f t="shared" si="8"/>
        <v>0</v>
      </c>
      <c r="M254" s="81">
        <f t="shared" si="9"/>
        <v>0</v>
      </c>
    </row>
    <row r="255" spans="2:13">
      <c r="B255" s="97"/>
      <c r="C255" s="118"/>
      <c r="D255" s="148"/>
      <c r="E255" s="98"/>
      <c r="F255" s="98"/>
      <c r="G255" s="148"/>
      <c r="H255" s="148"/>
      <c r="I255" s="148"/>
      <c r="J255" s="98"/>
      <c r="L255" s="80">
        <f t="shared" si="8"/>
        <v>0</v>
      </c>
      <c r="M255" s="81">
        <f t="shared" si="9"/>
        <v>0</v>
      </c>
    </row>
    <row r="256" spans="2:13">
      <c r="B256" s="97"/>
      <c r="C256" s="118"/>
      <c r="D256" s="148"/>
      <c r="E256" s="98"/>
      <c r="F256" s="98"/>
      <c r="G256" s="148"/>
      <c r="H256" s="148"/>
      <c r="I256" s="148"/>
      <c r="J256" s="98"/>
      <c r="L256" s="80">
        <f t="shared" si="8"/>
        <v>0</v>
      </c>
      <c r="M256" s="81">
        <f t="shared" si="9"/>
        <v>0</v>
      </c>
    </row>
    <row r="257" spans="2:13">
      <c r="B257" s="97"/>
      <c r="C257" s="118"/>
      <c r="D257" s="148"/>
      <c r="E257" s="98"/>
      <c r="F257" s="98"/>
      <c r="G257" s="148"/>
      <c r="H257" s="148"/>
      <c r="I257" s="148"/>
      <c r="J257" s="98"/>
      <c r="L257" s="80">
        <f t="shared" si="8"/>
        <v>0</v>
      </c>
      <c r="M257" s="81">
        <f t="shared" si="9"/>
        <v>0</v>
      </c>
    </row>
    <row r="258" spans="2:13">
      <c r="B258" s="97"/>
      <c r="C258" s="118"/>
      <c r="D258" s="148"/>
      <c r="E258" s="98"/>
      <c r="F258" s="98"/>
      <c r="G258" s="148"/>
      <c r="H258" s="148"/>
      <c r="I258" s="148"/>
      <c r="J258" s="98"/>
      <c r="L258" s="80">
        <f t="shared" si="8"/>
        <v>0</v>
      </c>
      <c r="M258" s="81">
        <f t="shared" si="9"/>
        <v>0</v>
      </c>
    </row>
    <row r="259" spans="2:13">
      <c r="B259" s="97"/>
      <c r="C259" s="118"/>
      <c r="D259" s="148"/>
      <c r="E259" s="98"/>
      <c r="F259" s="98"/>
      <c r="G259" s="148"/>
      <c r="H259" s="148"/>
      <c r="I259" s="148"/>
      <c r="J259" s="98"/>
      <c r="L259" s="80">
        <f t="shared" si="8"/>
        <v>0</v>
      </c>
      <c r="M259" s="81">
        <f t="shared" si="9"/>
        <v>0</v>
      </c>
    </row>
    <row r="260" spans="2:13">
      <c r="B260" s="97"/>
      <c r="C260" s="118"/>
      <c r="D260" s="148"/>
      <c r="E260" s="98"/>
      <c r="F260" s="98"/>
      <c r="G260" s="148"/>
      <c r="H260" s="148"/>
      <c r="I260" s="148"/>
      <c r="J260" s="98"/>
      <c r="L260" s="80">
        <f t="shared" si="8"/>
        <v>0</v>
      </c>
      <c r="M260" s="81">
        <f t="shared" si="9"/>
        <v>0</v>
      </c>
    </row>
    <row r="261" spans="2:13">
      <c r="B261" s="97"/>
      <c r="C261" s="118"/>
      <c r="D261" s="148"/>
      <c r="E261" s="98"/>
      <c r="F261" s="98"/>
      <c r="G261" s="148"/>
      <c r="H261" s="148"/>
      <c r="I261" s="148"/>
      <c r="J261" s="98"/>
      <c r="L261" s="80">
        <f t="shared" si="8"/>
        <v>0</v>
      </c>
      <c r="M261" s="81">
        <f t="shared" si="9"/>
        <v>0</v>
      </c>
    </row>
    <row r="262" spans="2:13">
      <c r="B262" s="97"/>
      <c r="C262" s="118"/>
      <c r="D262" s="148"/>
      <c r="E262" s="98"/>
      <c r="F262" s="98"/>
      <c r="G262" s="148"/>
      <c r="H262" s="148"/>
      <c r="I262" s="148"/>
      <c r="J262" s="98"/>
      <c r="L262" s="80">
        <f t="shared" si="8"/>
        <v>0</v>
      </c>
      <c r="M262" s="81">
        <f t="shared" si="9"/>
        <v>0</v>
      </c>
    </row>
    <row r="263" spans="2:13">
      <c r="B263" s="97"/>
      <c r="C263" s="118"/>
      <c r="D263" s="148"/>
      <c r="E263" s="98"/>
      <c r="F263" s="98"/>
      <c r="G263" s="148"/>
      <c r="H263" s="148"/>
      <c r="I263" s="148"/>
      <c r="J263" s="98"/>
      <c r="L263" s="80">
        <f t="shared" si="8"/>
        <v>0</v>
      </c>
      <c r="M263" s="81">
        <f t="shared" si="9"/>
        <v>0</v>
      </c>
    </row>
    <row r="264" spans="2:13">
      <c r="B264" s="97"/>
      <c r="C264" s="118"/>
      <c r="D264" s="148"/>
      <c r="E264" s="98"/>
      <c r="F264" s="98"/>
      <c r="G264" s="148"/>
      <c r="H264" s="148"/>
      <c r="I264" s="148"/>
      <c r="J264" s="98"/>
      <c r="L264" s="80">
        <f t="shared" si="8"/>
        <v>0</v>
      </c>
      <c r="M264" s="81">
        <f t="shared" si="9"/>
        <v>0</v>
      </c>
    </row>
    <row r="265" spans="2:13">
      <c r="B265" s="97"/>
      <c r="C265" s="118"/>
      <c r="D265" s="148"/>
      <c r="E265" s="98"/>
      <c r="F265" s="98"/>
      <c r="G265" s="148"/>
      <c r="H265" s="148"/>
      <c r="I265" s="148"/>
      <c r="J265" s="98"/>
      <c r="L265" s="80">
        <f t="shared" si="8"/>
        <v>0</v>
      </c>
      <c r="M265" s="81">
        <f t="shared" si="9"/>
        <v>0</v>
      </c>
    </row>
    <row r="266" spans="2:13">
      <c r="B266" s="97"/>
      <c r="C266" s="118"/>
      <c r="D266" s="148"/>
      <c r="E266" s="98"/>
      <c r="F266" s="98"/>
      <c r="G266" s="148"/>
      <c r="H266" s="148"/>
      <c r="I266" s="148"/>
      <c r="J266" s="98"/>
      <c r="L266" s="80">
        <f t="shared" si="8"/>
        <v>0</v>
      </c>
      <c r="M266" s="81">
        <f t="shared" si="9"/>
        <v>0</v>
      </c>
    </row>
    <row r="267" spans="2:13">
      <c r="B267" s="97"/>
      <c r="C267" s="118"/>
      <c r="D267" s="148"/>
      <c r="E267" s="98"/>
      <c r="F267" s="98"/>
      <c r="G267" s="148"/>
      <c r="H267" s="148"/>
      <c r="I267" s="148"/>
      <c r="J267" s="98"/>
      <c r="L267" s="80">
        <f t="shared" si="8"/>
        <v>0</v>
      </c>
      <c r="M267" s="81">
        <f t="shared" si="9"/>
        <v>0</v>
      </c>
    </row>
    <row r="268" spans="2:13">
      <c r="B268" s="97"/>
      <c r="C268" s="118"/>
      <c r="D268" s="148"/>
      <c r="E268" s="98"/>
      <c r="F268" s="98"/>
      <c r="G268" s="148"/>
      <c r="H268" s="148"/>
      <c r="I268" s="148"/>
      <c r="J268" s="98"/>
      <c r="L268" s="80">
        <f t="shared" si="8"/>
        <v>0</v>
      </c>
      <c r="M268" s="81">
        <f t="shared" si="9"/>
        <v>0</v>
      </c>
    </row>
    <row r="269" spans="2:13">
      <c r="B269" s="97"/>
      <c r="C269" s="118"/>
      <c r="D269" s="148"/>
      <c r="E269" s="98"/>
      <c r="F269" s="98"/>
      <c r="G269" s="148"/>
      <c r="H269" s="148"/>
      <c r="I269" s="148"/>
      <c r="J269" s="98"/>
      <c r="L269" s="80">
        <f t="shared" si="8"/>
        <v>0</v>
      </c>
      <c r="M269" s="81">
        <f t="shared" si="9"/>
        <v>0</v>
      </c>
    </row>
    <row r="270" spans="2:13">
      <c r="B270" s="97"/>
      <c r="C270" s="118"/>
      <c r="D270" s="148"/>
      <c r="E270" s="98"/>
      <c r="F270" s="98"/>
      <c r="G270" s="148"/>
      <c r="H270" s="148"/>
      <c r="I270" s="148"/>
      <c r="J270" s="98"/>
      <c r="L270" s="80">
        <f t="shared" si="8"/>
        <v>0</v>
      </c>
      <c r="M270" s="81">
        <f t="shared" si="9"/>
        <v>0</v>
      </c>
    </row>
    <row r="271" spans="2:13">
      <c r="B271" s="97"/>
      <c r="C271" s="118"/>
      <c r="D271" s="148"/>
      <c r="E271" s="98"/>
      <c r="F271" s="98"/>
      <c r="G271" s="148"/>
      <c r="H271" s="148"/>
      <c r="I271" s="148"/>
      <c r="J271" s="98"/>
      <c r="L271" s="80">
        <f t="shared" si="8"/>
        <v>0</v>
      </c>
      <c r="M271" s="81">
        <f t="shared" si="9"/>
        <v>0</v>
      </c>
    </row>
    <row r="272" spans="2:13">
      <c r="B272" s="97"/>
      <c r="C272" s="118"/>
      <c r="D272" s="148"/>
      <c r="E272" s="98"/>
      <c r="F272" s="98"/>
      <c r="G272" s="148"/>
      <c r="H272" s="148"/>
      <c r="I272" s="148"/>
      <c r="J272" s="98"/>
      <c r="L272" s="80">
        <f t="shared" si="8"/>
        <v>0</v>
      </c>
      <c r="M272" s="81">
        <f t="shared" si="9"/>
        <v>0</v>
      </c>
    </row>
    <row r="273" spans="2:13">
      <c r="B273" s="97"/>
      <c r="C273" s="118"/>
      <c r="D273" s="148"/>
      <c r="E273" s="98"/>
      <c r="F273" s="98"/>
      <c r="G273" s="148"/>
      <c r="H273" s="148"/>
      <c r="I273" s="148"/>
      <c r="J273" s="98"/>
      <c r="L273" s="80">
        <f t="shared" si="8"/>
        <v>0</v>
      </c>
      <c r="M273" s="81">
        <f t="shared" si="9"/>
        <v>0</v>
      </c>
    </row>
    <row r="274" spans="2:13">
      <c r="B274" s="97"/>
      <c r="C274" s="118"/>
      <c r="D274" s="148"/>
      <c r="E274" s="98"/>
      <c r="F274" s="98"/>
      <c r="G274" s="148"/>
      <c r="H274" s="148"/>
      <c r="I274" s="148"/>
      <c r="J274" s="98"/>
      <c r="L274" s="80">
        <f t="shared" si="8"/>
        <v>0</v>
      </c>
      <c r="M274" s="81">
        <f t="shared" si="9"/>
        <v>0</v>
      </c>
    </row>
    <row r="275" spans="2:13">
      <c r="B275" s="97"/>
      <c r="C275" s="118"/>
      <c r="D275" s="148"/>
      <c r="E275" s="98"/>
      <c r="F275" s="98"/>
      <c r="G275" s="148"/>
      <c r="H275" s="148"/>
      <c r="I275" s="148"/>
      <c r="J275" s="98"/>
      <c r="L275" s="80">
        <f t="shared" si="8"/>
        <v>0</v>
      </c>
      <c r="M275" s="81">
        <f t="shared" si="9"/>
        <v>0</v>
      </c>
    </row>
    <row r="276" spans="2:13">
      <c r="B276" s="97"/>
      <c r="C276" s="118"/>
      <c r="D276" s="148"/>
      <c r="E276" s="98"/>
      <c r="F276" s="98"/>
      <c r="G276" s="148"/>
      <c r="H276" s="148"/>
      <c r="I276" s="148"/>
      <c r="J276" s="98"/>
      <c r="L276" s="80">
        <f t="shared" si="8"/>
        <v>0</v>
      </c>
      <c r="M276" s="81">
        <f t="shared" si="9"/>
        <v>0</v>
      </c>
    </row>
    <row r="277" spans="2:13">
      <c r="B277" s="97"/>
      <c r="C277" s="118"/>
      <c r="D277" s="148"/>
      <c r="E277" s="98"/>
      <c r="F277" s="98"/>
      <c r="G277" s="148"/>
      <c r="H277" s="148"/>
      <c r="I277" s="148"/>
      <c r="J277" s="98"/>
      <c r="L277" s="80">
        <f t="shared" si="8"/>
        <v>0</v>
      </c>
      <c r="M277" s="81">
        <f t="shared" si="9"/>
        <v>0</v>
      </c>
    </row>
    <row r="278" spans="2:13">
      <c r="B278" s="97"/>
      <c r="C278" s="118"/>
      <c r="D278" s="148"/>
      <c r="E278" s="98"/>
      <c r="F278" s="98"/>
      <c r="G278" s="148"/>
      <c r="H278" s="148"/>
      <c r="I278" s="148"/>
      <c r="J278" s="98"/>
      <c r="L278" s="80">
        <f t="shared" si="8"/>
        <v>0</v>
      </c>
      <c r="M278" s="81">
        <f t="shared" si="9"/>
        <v>0</v>
      </c>
    </row>
    <row r="279" spans="2:13">
      <c r="B279" s="97"/>
      <c r="C279" s="118"/>
      <c r="D279" s="148"/>
      <c r="E279" s="98"/>
      <c r="F279" s="98"/>
      <c r="G279" s="148"/>
      <c r="H279" s="148"/>
      <c r="I279" s="148"/>
      <c r="J279" s="98"/>
      <c r="L279" s="80">
        <f t="shared" si="8"/>
        <v>0</v>
      </c>
      <c r="M279" s="81">
        <f t="shared" si="9"/>
        <v>0</v>
      </c>
    </row>
    <row r="280" spans="2:13">
      <c r="B280" s="97"/>
      <c r="C280" s="118"/>
      <c r="D280" s="148"/>
      <c r="E280" s="98"/>
      <c r="F280" s="98"/>
      <c r="G280" s="148"/>
      <c r="H280" s="148"/>
      <c r="I280" s="148"/>
      <c r="J280" s="98"/>
      <c r="L280" s="80">
        <f t="shared" si="8"/>
        <v>0</v>
      </c>
      <c r="M280" s="81">
        <f t="shared" si="9"/>
        <v>0</v>
      </c>
    </row>
    <row r="281" spans="2:13">
      <c r="B281" s="97"/>
      <c r="C281" s="118"/>
      <c r="D281" s="148"/>
      <c r="E281" s="98"/>
      <c r="F281" s="98"/>
      <c r="G281" s="148"/>
      <c r="H281" s="148"/>
      <c r="I281" s="148"/>
      <c r="J281" s="98"/>
      <c r="L281" s="80">
        <f t="shared" si="8"/>
        <v>0</v>
      </c>
      <c r="M281" s="81">
        <f t="shared" si="9"/>
        <v>0</v>
      </c>
    </row>
    <row r="282" spans="2:13">
      <c r="B282" s="97"/>
      <c r="C282" s="118"/>
      <c r="D282" s="148"/>
      <c r="E282" s="98"/>
      <c r="F282" s="98"/>
      <c r="G282" s="148"/>
      <c r="H282" s="148"/>
      <c r="I282" s="148"/>
      <c r="J282" s="98"/>
      <c r="L282" s="80">
        <f t="shared" si="8"/>
        <v>0</v>
      </c>
      <c r="M282" s="81">
        <f t="shared" si="9"/>
        <v>0</v>
      </c>
    </row>
    <row r="283" spans="2:13">
      <c r="B283" s="97"/>
      <c r="C283" s="118"/>
      <c r="D283" s="148"/>
      <c r="E283" s="98"/>
      <c r="F283" s="98"/>
      <c r="G283" s="148"/>
      <c r="H283" s="148"/>
      <c r="I283" s="148"/>
      <c r="J283" s="98"/>
      <c r="L283" s="80">
        <f t="shared" si="8"/>
        <v>0</v>
      </c>
      <c r="M283" s="81">
        <f t="shared" si="9"/>
        <v>0</v>
      </c>
    </row>
    <row r="284" spans="2:13">
      <c r="B284" s="97"/>
      <c r="C284" s="118"/>
      <c r="D284" s="148"/>
      <c r="E284" s="98"/>
      <c r="F284" s="98"/>
      <c r="G284" s="148"/>
      <c r="H284" s="148"/>
      <c r="I284" s="148"/>
      <c r="J284" s="98"/>
      <c r="L284" s="80">
        <f t="shared" si="8"/>
        <v>0</v>
      </c>
      <c r="M284" s="81">
        <f t="shared" si="9"/>
        <v>0</v>
      </c>
    </row>
    <row r="285" spans="2:13">
      <c r="B285" s="97"/>
      <c r="C285" s="118"/>
      <c r="D285" s="148"/>
      <c r="E285" s="98"/>
      <c r="F285" s="98"/>
      <c r="G285" s="148"/>
      <c r="H285" s="148"/>
      <c r="I285" s="148"/>
      <c r="J285" s="98"/>
      <c r="L285" s="80">
        <f t="shared" si="8"/>
        <v>0</v>
      </c>
      <c r="M285" s="81">
        <f t="shared" si="9"/>
        <v>0</v>
      </c>
    </row>
    <row r="286" spans="2:13">
      <c r="B286" s="97"/>
      <c r="C286" s="118"/>
      <c r="D286" s="148"/>
      <c r="E286" s="98"/>
      <c r="F286" s="98"/>
      <c r="G286" s="148"/>
      <c r="H286" s="148"/>
      <c r="I286" s="148"/>
      <c r="J286" s="98"/>
      <c r="L286" s="80">
        <f t="shared" si="8"/>
        <v>0</v>
      </c>
      <c r="M286" s="81">
        <f t="shared" si="9"/>
        <v>0</v>
      </c>
    </row>
    <row r="287" spans="2:13">
      <c r="B287" s="97"/>
      <c r="C287" s="118"/>
      <c r="D287" s="148"/>
      <c r="E287" s="98"/>
      <c r="F287" s="98"/>
      <c r="G287" s="148"/>
      <c r="H287" s="148"/>
      <c r="I287" s="148"/>
      <c r="J287" s="98"/>
      <c r="L287" s="80">
        <f t="shared" si="8"/>
        <v>0</v>
      </c>
      <c r="M287" s="81">
        <f t="shared" si="9"/>
        <v>0</v>
      </c>
    </row>
    <row r="288" spans="2:13">
      <c r="B288" s="97"/>
      <c r="C288" s="118"/>
      <c r="D288" s="148"/>
      <c r="E288" s="98"/>
      <c r="F288" s="98"/>
      <c r="G288" s="148"/>
      <c r="H288" s="148"/>
      <c r="I288" s="148"/>
      <c r="J288" s="98"/>
      <c r="L288" s="80">
        <f t="shared" si="8"/>
        <v>0</v>
      </c>
      <c r="M288" s="81">
        <f t="shared" si="9"/>
        <v>0</v>
      </c>
    </row>
    <row r="289" spans="2:13">
      <c r="B289" s="97"/>
      <c r="C289" s="118"/>
      <c r="D289" s="148"/>
      <c r="E289" s="98"/>
      <c r="F289" s="98"/>
      <c r="G289" s="148"/>
      <c r="H289" s="148"/>
      <c r="I289" s="148"/>
      <c r="J289" s="98"/>
      <c r="L289" s="80">
        <f t="shared" si="8"/>
        <v>0</v>
      </c>
      <c r="M289" s="81">
        <f t="shared" si="9"/>
        <v>0</v>
      </c>
    </row>
    <row r="290" spans="2:13">
      <c r="B290" s="97"/>
      <c r="C290" s="118"/>
      <c r="D290" s="148"/>
      <c r="E290" s="98"/>
      <c r="F290" s="98"/>
      <c r="G290" s="148"/>
      <c r="H290" s="148"/>
      <c r="I290" s="148"/>
      <c r="J290" s="98"/>
      <c r="L290" s="80">
        <f t="shared" si="8"/>
        <v>0</v>
      </c>
      <c r="M290" s="81">
        <f t="shared" si="9"/>
        <v>0</v>
      </c>
    </row>
    <row r="291" spans="2:13">
      <c r="B291" s="97"/>
      <c r="C291" s="118"/>
      <c r="D291" s="148"/>
      <c r="E291" s="98"/>
      <c r="F291" s="98"/>
      <c r="G291" s="148"/>
      <c r="H291" s="148"/>
      <c r="I291" s="148"/>
      <c r="J291" s="98"/>
      <c r="L291" s="80">
        <f t="shared" si="8"/>
        <v>0</v>
      </c>
      <c r="M291" s="81">
        <f t="shared" si="9"/>
        <v>0</v>
      </c>
    </row>
    <row r="292" spans="2:13">
      <c r="B292" s="97"/>
      <c r="C292" s="118"/>
      <c r="D292" s="148"/>
      <c r="E292" s="98"/>
      <c r="F292" s="98"/>
      <c r="G292" s="148"/>
      <c r="H292" s="148"/>
      <c r="I292" s="148"/>
      <c r="J292" s="98"/>
      <c r="L292" s="80">
        <f t="shared" si="8"/>
        <v>0</v>
      </c>
      <c r="M292" s="81">
        <f t="shared" si="9"/>
        <v>0</v>
      </c>
    </row>
    <row r="293" spans="2:13">
      <c r="B293" s="97"/>
      <c r="C293" s="118"/>
      <c r="D293" s="148"/>
      <c r="E293" s="98"/>
      <c r="F293" s="98"/>
      <c r="G293" s="148"/>
      <c r="H293" s="148"/>
      <c r="I293" s="148"/>
      <c r="J293" s="98"/>
      <c r="L293" s="80">
        <f t="shared" si="8"/>
        <v>0</v>
      </c>
      <c r="M293" s="81">
        <f t="shared" si="9"/>
        <v>0</v>
      </c>
    </row>
    <row r="294" spans="2:13">
      <c r="B294" s="97"/>
      <c r="C294" s="118"/>
      <c r="D294" s="148"/>
      <c r="E294" s="98"/>
      <c r="F294" s="98"/>
      <c r="G294" s="148"/>
      <c r="H294" s="148"/>
      <c r="I294" s="148"/>
      <c r="J294" s="98"/>
      <c r="L294" s="80">
        <f t="shared" si="8"/>
        <v>0</v>
      </c>
      <c r="M294" s="81">
        <f t="shared" si="9"/>
        <v>0</v>
      </c>
    </row>
    <row r="295" spans="2:13">
      <c r="B295" s="97"/>
      <c r="C295" s="118"/>
      <c r="D295" s="148"/>
      <c r="E295" s="98"/>
      <c r="F295" s="98"/>
      <c r="G295" s="148"/>
      <c r="H295" s="148"/>
      <c r="I295" s="148"/>
      <c r="J295" s="98"/>
      <c r="L295" s="80">
        <f t="shared" si="8"/>
        <v>0</v>
      </c>
      <c r="M295" s="81">
        <f t="shared" si="9"/>
        <v>0</v>
      </c>
    </row>
    <row r="296" spans="2:13">
      <c r="B296" s="97"/>
      <c r="C296" s="118"/>
      <c r="D296" s="148"/>
      <c r="E296" s="98"/>
      <c r="F296" s="98"/>
      <c r="G296" s="148"/>
      <c r="H296" s="148"/>
      <c r="I296" s="148"/>
      <c r="J296" s="98"/>
      <c r="L296" s="80">
        <f t="shared" si="8"/>
        <v>0</v>
      </c>
      <c r="M296" s="81">
        <f t="shared" si="9"/>
        <v>0</v>
      </c>
    </row>
    <row r="297" spans="2:13">
      <c r="B297" s="97"/>
      <c r="C297" s="118"/>
      <c r="D297" s="148"/>
      <c r="E297" s="98"/>
      <c r="F297" s="98"/>
      <c r="G297" s="148"/>
      <c r="H297" s="148"/>
      <c r="I297" s="148"/>
      <c r="J297" s="98"/>
      <c r="L297" s="80">
        <f t="shared" si="8"/>
        <v>0</v>
      </c>
      <c r="M297" s="81">
        <f t="shared" si="9"/>
        <v>0</v>
      </c>
    </row>
    <row r="298" spans="2:13">
      <c r="B298" s="97"/>
      <c r="C298" s="118"/>
      <c r="D298" s="148"/>
      <c r="E298" s="98"/>
      <c r="F298" s="98"/>
      <c r="G298" s="148"/>
      <c r="H298" s="148"/>
      <c r="I298" s="148"/>
      <c r="J298" s="98"/>
      <c r="L298" s="80">
        <f t="shared" si="8"/>
        <v>0</v>
      </c>
      <c r="M298" s="81">
        <f t="shared" si="9"/>
        <v>0</v>
      </c>
    </row>
    <row r="299" spans="2:13">
      <c r="B299" s="97"/>
      <c r="C299" s="118"/>
      <c r="D299" s="148"/>
      <c r="E299" s="98"/>
      <c r="F299" s="98"/>
      <c r="G299" s="148"/>
      <c r="H299" s="148"/>
      <c r="I299" s="148"/>
      <c r="J299" s="98"/>
      <c r="L299" s="80">
        <f t="shared" si="8"/>
        <v>0</v>
      </c>
      <c r="M299" s="81">
        <f t="shared" si="9"/>
        <v>0</v>
      </c>
    </row>
    <row r="300" spans="2:13">
      <c r="B300" s="97"/>
      <c r="C300" s="118"/>
      <c r="D300" s="148"/>
      <c r="E300" s="98"/>
      <c r="F300" s="98"/>
      <c r="G300" s="148"/>
      <c r="H300" s="148"/>
      <c r="I300" s="148"/>
      <c r="J300" s="98"/>
      <c r="L300" s="80">
        <f t="shared" si="8"/>
        <v>0</v>
      </c>
      <c r="M300" s="81">
        <f t="shared" si="9"/>
        <v>0</v>
      </c>
    </row>
    <row r="301" spans="2:13">
      <c r="B301" s="97"/>
      <c r="C301" s="118"/>
      <c r="D301" s="148"/>
      <c r="E301" s="98"/>
      <c r="F301" s="98"/>
      <c r="G301" s="148"/>
      <c r="H301" s="148"/>
      <c r="I301" s="148"/>
      <c r="J301" s="98"/>
      <c r="L301" s="80">
        <f t="shared" si="8"/>
        <v>0</v>
      </c>
      <c r="M301" s="81">
        <f t="shared" si="9"/>
        <v>0</v>
      </c>
    </row>
    <row r="302" spans="2:13">
      <c r="B302" s="97"/>
      <c r="C302" s="118"/>
      <c r="D302" s="148"/>
      <c r="E302" s="98"/>
      <c r="F302" s="98"/>
      <c r="G302" s="148"/>
      <c r="H302" s="148"/>
      <c r="I302" s="148"/>
      <c r="J302" s="98"/>
      <c r="L302" s="80">
        <f t="shared" si="8"/>
        <v>0</v>
      </c>
      <c r="M302" s="81">
        <f t="shared" si="9"/>
        <v>0</v>
      </c>
    </row>
    <row r="303" spans="2:13">
      <c r="B303" s="97"/>
      <c r="C303" s="118"/>
      <c r="D303" s="148"/>
      <c r="E303" s="98"/>
      <c r="F303" s="98"/>
      <c r="G303" s="148"/>
      <c r="H303" s="148"/>
      <c r="I303" s="148"/>
      <c r="J303" s="98"/>
      <c r="L303" s="80">
        <f t="shared" si="8"/>
        <v>0</v>
      </c>
      <c r="M303" s="81">
        <f t="shared" si="9"/>
        <v>0</v>
      </c>
    </row>
    <row r="304" spans="2:13">
      <c r="B304" s="97"/>
      <c r="C304" s="118"/>
      <c r="D304" s="148"/>
      <c r="E304" s="98"/>
      <c r="F304" s="98"/>
      <c r="G304" s="148"/>
      <c r="H304" s="148"/>
      <c r="I304" s="148"/>
      <c r="J304" s="98"/>
      <c r="L304" s="80">
        <f t="shared" si="8"/>
        <v>0</v>
      </c>
      <c r="M304" s="81">
        <f t="shared" si="9"/>
        <v>0</v>
      </c>
    </row>
    <row r="305" spans="2:13">
      <c r="B305" s="97"/>
      <c r="C305" s="118"/>
      <c r="D305" s="148"/>
      <c r="E305" s="98"/>
      <c r="F305" s="98"/>
      <c r="G305" s="148"/>
      <c r="H305" s="148"/>
      <c r="I305" s="148"/>
      <c r="J305" s="98"/>
      <c r="L305" s="80">
        <f t="shared" si="8"/>
        <v>0</v>
      </c>
      <c r="M305" s="81">
        <f t="shared" si="9"/>
        <v>0</v>
      </c>
    </row>
    <row r="306" spans="2:13">
      <c r="B306" s="97"/>
      <c r="C306" s="118"/>
      <c r="D306" s="148"/>
      <c r="E306" s="98"/>
      <c r="F306" s="98"/>
      <c r="G306" s="148"/>
      <c r="H306" s="148"/>
      <c r="I306" s="148"/>
      <c r="J306" s="98"/>
      <c r="L306" s="80">
        <f t="shared" si="8"/>
        <v>0</v>
      </c>
      <c r="M306" s="81">
        <f t="shared" si="9"/>
        <v>0</v>
      </c>
    </row>
    <row r="307" spans="2:13">
      <c r="B307" s="97"/>
      <c r="C307" s="118"/>
      <c r="D307" s="148"/>
      <c r="E307" s="98"/>
      <c r="F307" s="98"/>
      <c r="G307" s="148"/>
      <c r="H307" s="148"/>
      <c r="I307" s="148"/>
      <c r="J307" s="98"/>
      <c r="L307" s="80">
        <f t="shared" si="8"/>
        <v>0</v>
      </c>
      <c r="M307" s="81">
        <f t="shared" si="9"/>
        <v>0</v>
      </c>
    </row>
    <row r="308" spans="2:13">
      <c r="B308" s="97"/>
      <c r="C308" s="118"/>
      <c r="D308" s="148"/>
      <c r="E308" s="98"/>
      <c r="F308" s="98"/>
      <c r="G308" s="148"/>
      <c r="H308" s="148"/>
      <c r="I308" s="148"/>
      <c r="J308" s="98"/>
      <c r="L308" s="80">
        <f t="shared" si="8"/>
        <v>0</v>
      </c>
      <c r="M308" s="81">
        <f t="shared" si="9"/>
        <v>0</v>
      </c>
    </row>
    <row r="309" spans="2:13">
      <c r="B309" s="97"/>
      <c r="C309" s="118"/>
      <c r="D309" s="148"/>
      <c r="E309" s="98"/>
      <c r="F309" s="98"/>
      <c r="G309" s="148"/>
      <c r="H309" s="148"/>
      <c r="I309" s="148"/>
      <c r="J309" s="98"/>
      <c r="L309" s="80">
        <f t="shared" si="8"/>
        <v>0</v>
      </c>
      <c r="M309" s="81">
        <f t="shared" si="9"/>
        <v>0</v>
      </c>
    </row>
    <row r="310" spans="2:13">
      <c r="B310" s="97"/>
      <c r="C310" s="118"/>
      <c r="D310" s="148"/>
      <c r="E310" s="98"/>
      <c r="F310" s="98"/>
      <c r="G310" s="148"/>
      <c r="H310" s="148"/>
      <c r="I310" s="148"/>
      <c r="J310" s="98"/>
      <c r="L310" s="80">
        <f t="shared" si="8"/>
        <v>0</v>
      </c>
      <c r="M310" s="81">
        <f t="shared" si="9"/>
        <v>0</v>
      </c>
    </row>
    <row r="311" spans="2:13">
      <c r="B311" s="97"/>
      <c r="C311" s="118"/>
      <c r="D311" s="148"/>
      <c r="E311" s="98"/>
      <c r="F311" s="98"/>
      <c r="G311" s="148"/>
      <c r="H311" s="148"/>
      <c r="I311" s="148"/>
      <c r="J311" s="98"/>
      <c r="L311" s="80">
        <f t="shared" si="8"/>
        <v>0</v>
      </c>
      <c r="M311" s="81">
        <f t="shared" si="9"/>
        <v>0</v>
      </c>
    </row>
    <row r="312" spans="2:13">
      <c r="B312" s="97"/>
      <c r="C312" s="118"/>
      <c r="D312" s="148"/>
      <c r="E312" s="98"/>
      <c r="F312" s="98"/>
      <c r="G312" s="148"/>
      <c r="H312" s="148"/>
      <c r="I312" s="148"/>
      <c r="J312" s="98"/>
      <c r="L312" s="80">
        <f t="shared" si="8"/>
        <v>0</v>
      </c>
      <c r="M312" s="81">
        <f t="shared" si="9"/>
        <v>0</v>
      </c>
    </row>
    <row r="313" spans="2:13">
      <c r="B313" s="97"/>
      <c r="C313" s="118"/>
      <c r="D313" s="148"/>
      <c r="E313" s="98"/>
      <c r="F313" s="98"/>
      <c r="G313" s="148"/>
      <c r="H313" s="148"/>
      <c r="I313" s="148"/>
      <c r="J313" s="98"/>
      <c r="L313" s="80">
        <f t="shared" ref="L313:L356" si="10">C313-C314</f>
        <v>0</v>
      </c>
      <c r="M313" s="81">
        <f t="shared" ref="M313:M356" si="11">A313*L313</f>
        <v>0</v>
      </c>
    </row>
    <row r="314" spans="2:13">
      <c r="B314" s="97"/>
      <c r="C314" s="118"/>
      <c r="D314" s="148"/>
      <c r="E314" s="98"/>
      <c r="F314" s="98"/>
      <c r="G314" s="148"/>
      <c r="H314" s="148"/>
      <c r="I314" s="148"/>
      <c r="J314" s="98"/>
      <c r="L314" s="80">
        <f t="shared" si="10"/>
        <v>0</v>
      </c>
      <c r="M314" s="81">
        <f t="shared" si="11"/>
        <v>0</v>
      </c>
    </row>
    <row r="315" spans="2:13">
      <c r="B315" s="97"/>
      <c r="C315" s="118"/>
      <c r="D315" s="148"/>
      <c r="E315" s="98"/>
      <c r="F315" s="98"/>
      <c r="G315" s="148"/>
      <c r="H315" s="148"/>
      <c r="I315" s="148"/>
      <c r="J315" s="98"/>
      <c r="L315" s="80">
        <f t="shared" si="10"/>
        <v>0</v>
      </c>
      <c r="M315" s="81">
        <f t="shared" si="11"/>
        <v>0</v>
      </c>
    </row>
    <row r="316" spans="2:13">
      <c r="B316" s="97"/>
      <c r="C316" s="118"/>
      <c r="D316" s="148"/>
      <c r="E316" s="98"/>
      <c r="F316" s="98"/>
      <c r="G316" s="148"/>
      <c r="H316" s="148"/>
      <c r="I316" s="148"/>
      <c r="J316" s="98"/>
      <c r="L316" s="80">
        <f t="shared" si="10"/>
        <v>0</v>
      </c>
      <c r="M316" s="81">
        <f t="shared" si="11"/>
        <v>0</v>
      </c>
    </row>
    <row r="317" spans="2:13">
      <c r="B317" s="97"/>
      <c r="C317" s="118"/>
      <c r="D317" s="148"/>
      <c r="E317" s="98"/>
      <c r="F317" s="98"/>
      <c r="G317" s="148"/>
      <c r="H317" s="148"/>
      <c r="I317" s="148"/>
      <c r="J317" s="98"/>
      <c r="L317" s="80">
        <f t="shared" si="10"/>
        <v>0</v>
      </c>
      <c r="M317" s="81">
        <f t="shared" si="11"/>
        <v>0</v>
      </c>
    </row>
    <row r="318" spans="2:13">
      <c r="B318" s="97"/>
      <c r="C318" s="118"/>
      <c r="D318" s="148"/>
      <c r="E318" s="98"/>
      <c r="F318" s="98"/>
      <c r="G318" s="148"/>
      <c r="H318" s="148"/>
      <c r="I318" s="148"/>
      <c r="J318" s="98"/>
      <c r="L318" s="80">
        <f t="shared" si="10"/>
        <v>0</v>
      </c>
      <c r="M318" s="81">
        <f t="shared" si="11"/>
        <v>0</v>
      </c>
    </row>
    <row r="319" spans="2:13">
      <c r="B319" s="97"/>
      <c r="C319" s="118"/>
      <c r="D319" s="148"/>
      <c r="E319" s="98"/>
      <c r="F319" s="98"/>
      <c r="G319" s="148"/>
      <c r="H319" s="148"/>
      <c r="I319" s="148"/>
      <c r="J319" s="98"/>
      <c r="L319" s="80">
        <f t="shared" si="10"/>
        <v>0</v>
      </c>
      <c r="M319" s="81">
        <f t="shared" si="11"/>
        <v>0</v>
      </c>
    </row>
    <row r="320" spans="2:13">
      <c r="B320" s="97"/>
      <c r="C320" s="118"/>
      <c r="D320" s="148"/>
      <c r="E320" s="98"/>
      <c r="F320" s="98"/>
      <c r="G320" s="148"/>
      <c r="H320" s="148"/>
      <c r="I320" s="148"/>
      <c r="J320" s="98"/>
      <c r="L320" s="80">
        <f t="shared" si="10"/>
        <v>0</v>
      </c>
      <c r="M320" s="81">
        <f t="shared" si="11"/>
        <v>0</v>
      </c>
    </row>
    <row r="321" spans="2:13">
      <c r="B321" s="97"/>
      <c r="C321" s="118"/>
      <c r="D321" s="148"/>
      <c r="E321" s="98"/>
      <c r="F321" s="98"/>
      <c r="G321" s="148"/>
      <c r="H321" s="148"/>
      <c r="I321" s="148"/>
      <c r="J321" s="98"/>
      <c r="L321" s="80">
        <f t="shared" si="10"/>
        <v>0</v>
      </c>
      <c r="M321" s="81">
        <f t="shared" si="11"/>
        <v>0</v>
      </c>
    </row>
    <row r="322" spans="2:13">
      <c r="B322" s="97"/>
      <c r="C322" s="118"/>
      <c r="D322" s="148"/>
      <c r="E322" s="98"/>
      <c r="F322" s="98"/>
      <c r="G322" s="148"/>
      <c r="H322" s="148"/>
      <c r="I322" s="148"/>
      <c r="J322" s="98"/>
      <c r="L322" s="80">
        <f t="shared" si="10"/>
        <v>0</v>
      </c>
      <c r="M322" s="81">
        <f t="shared" si="11"/>
        <v>0</v>
      </c>
    </row>
    <row r="323" spans="2:13">
      <c r="B323" s="97"/>
      <c r="C323" s="118"/>
      <c r="D323" s="148"/>
      <c r="E323" s="98"/>
      <c r="F323" s="98"/>
      <c r="G323" s="148"/>
      <c r="H323" s="148"/>
      <c r="I323" s="148"/>
      <c r="J323" s="98"/>
      <c r="L323" s="80">
        <f t="shared" si="10"/>
        <v>0</v>
      </c>
      <c r="M323" s="81">
        <f t="shared" si="11"/>
        <v>0</v>
      </c>
    </row>
    <row r="324" spans="2:13">
      <c r="B324" s="97"/>
      <c r="C324" s="118"/>
      <c r="D324" s="148"/>
      <c r="E324" s="98"/>
      <c r="F324" s="98"/>
      <c r="G324" s="148"/>
      <c r="H324" s="148"/>
      <c r="I324" s="148"/>
      <c r="J324" s="98"/>
      <c r="L324" s="80">
        <f t="shared" si="10"/>
        <v>0</v>
      </c>
      <c r="M324" s="81">
        <f t="shared" si="11"/>
        <v>0</v>
      </c>
    </row>
    <row r="325" spans="2:13">
      <c r="B325" s="97"/>
      <c r="C325" s="118"/>
      <c r="D325" s="148"/>
      <c r="E325" s="98"/>
      <c r="F325" s="98"/>
      <c r="G325" s="148"/>
      <c r="H325" s="148"/>
      <c r="I325" s="148"/>
      <c r="J325" s="98"/>
      <c r="L325" s="80">
        <f t="shared" si="10"/>
        <v>0</v>
      </c>
      <c r="M325" s="81">
        <f t="shared" si="11"/>
        <v>0</v>
      </c>
    </row>
    <row r="326" spans="2:13">
      <c r="B326" s="97"/>
      <c r="C326" s="118"/>
      <c r="D326" s="148"/>
      <c r="E326" s="98"/>
      <c r="F326" s="98"/>
      <c r="G326" s="148"/>
      <c r="H326" s="148"/>
      <c r="I326" s="148"/>
      <c r="J326" s="98"/>
      <c r="L326" s="80">
        <f t="shared" si="10"/>
        <v>0</v>
      </c>
      <c r="M326" s="81">
        <f t="shared" si="11"/>
        <v>0</v>
      </c>
    </row>
    <row r="327" spans="2:13">
      <c r="B327" s="97"/>
      <c r="C327" s="118"/>
      <c r="D327" s="148"/>
      <c r="E327" s="98"/>
      <c r="F327" s="98"/>
      <c r="G327" s="148"/>
      <c r="H327" s="148"/>
      <c r="I327" s="148"/>
      <c r="J327" s="98"/>
      <c r="L327" s="80">
        <f t="shared" si="10"/>
        <v>0</v>
      </c>
      <c r="M327" s="81">
        <f t="shared" si="11"/>
        <v>0</v>
      </c>
    </row>
    <row r="328" spans="2:13">
      <c r="B328" s="97"/>
      <c r="C328" s="118"/>
      <c r="D328" s="148"/>
      <c r="E328" s="98"/>
      <c r="F328" s="98"/>
      <c r="G328" s="148"/>
      <c r="H328" s="148"/>
      <c r="I328" s="148"/>
      <c r="J328" s="98"/>
      <c r="L328" s="80">
        <f t="shared" si="10"/>
        <v>0</v>
      </c>
      <c r="M328" s="81">
        <f t="shared" si="11"/>
        <v>0</v>
      </c>
    </row>
    <row r="329" spans="2:13">
      <c r="B329" s="97"/>
      <c r="C329" s="118"/>
      <c r="D329" s="148"/>
      <c r="E329" s="98"/>
      <c r="F329" s="98"/>
      <c r="G329" s="148"/>
      <c r="H329" s="148"/>
      <c r="I329" s="148"/>
      <c r="J329" s="98"/>
      <c r="L329" s="80">
        <f t="shared" si="10"/>
        <v>0</v>
      </c>
      <c r="M329" s="81">
        <f t="shared" si="11"/>
        <v>0</v>
      </c>
    </row>
    <row r="330" spans="2:13">
      <c r="B330" s="97"/>
      <c r="C330" s="118"/>
      <c r="D330" s="148"/>
      <c r="E330" s="98"/>
      <c r="F330" s="98"/>
      <c r="G330" s="148"/>
      <c r="H330" s="148"/>
      <c r="I330" s="148"/>
      <c r="J330" s="98"/>
      <c r="L330" s="80">
        <f t="shared" si="10"/>
        <v>0</v>
      </c>
      <c r="M330" s="81">
        <f t="shared" si="11"/>
        <v>0</v>
      </c>
    </row>
    <row r="331" spans="2:13">
      <c r="B331" s="97"/>
      <c r="C331" s="118"/>
      <c r="D331" s="148"/>
      <c r="E331" s="98"/>
      <c r="F331" s="98"/>
      <c r="G331" s="148"/>
      <c r="H331" s="148"/>
      <c r="I331" s="148"/>
      <c r="J331" s="98"/>
      <c r="L331" s="80">
        <f t="shared" si="10"/>
        <v>0</v>
      </c>
      <c r="M331" s="81">
        <f t="shared" si="11"/>
        <v>0</v>
      </c>
    </row>
    <row r="332" spans="2:13">
      <c r="B332" s="97"/>
      <c r="C332" s="118"/>
      <c r="D332" s="148"/>
      <c r="E332" s="98"/>
      <c r="F332" s="98"/>
      <c r="G332" s="148"/>
      <c r="H332" s="148"/>
      <c r="I332" s="148"/>
      <c r="J332" s="98"/>
      <c r="L332" s="80">
        <f t="shared" si="10"/>
        <v>0</v>
      </c>
      <c r="M332" s="81">
        <f t="shared" si="11"/>
        <v>0</v>
      </c>
    </row>
    <row r="333" spans="2:13">
      <c r="B333" s="97"/>
      <c r="C333" s="118"/>
      <c r="D333" s="148"/>
      <c r="E333" s="98"/>
      <c r="F333" s="98"/>
      <c r="G333" s="148"/>
      <c r="H333" s="148"/>
      <c r="I333" s="148"/>
      <c r="J333" s="98"/>
      <c r="L333" s="80">
        <f t="shared" si="10"/>
        <v>0</v>
      </c>
      <c r="M333" s="81">
        <f t="shared" si="11"/>
        <v>0</v>
      </c>
    </row>
    <row r="334" spans="2:13">
      <c r="B334" s="97"/>
      <c r="C334" s="118"/>
      <c r="D334" s="148"/>
      <c r="E334" s="98"/>
      <c r="F334" s="98"/>
      <c r="G334" s="148"/>
      <c r="H334" s="148"/>
      <c r="I334" s="148"/>
      <c r="J334" s="98"/>
      <c r="L334" s="80">
        <f t="shared" si="10"/>
        <v>0</v>
      </c>
      <c r="M334" s="81">
        <f t="shared" si="11"/>
        <v>0</v>
      </c>
    </row>
    <row r="335" spans="2:13">
      <c r="B335" s="97"/>
      <c r="C335" s="118"/>
      <c r="D335" s="148"/>
      <c r="E335" s="98"/>
      <c r="F335" s="98"/>
      <c r="G335" s="148"/>
      <c r="H335" s="148"/>
      <c r="I335" s="148"/>
      <c r="J335" s="98"/>
      <c r="L335" s="80">
        <f t="shared" si="10"/>
        <v>0</v>
      </c>
      <c r="M335" s="81">
        <f t="shared" si="11"/>
        <v>0</v>
      </c>
    </row>
    <row r="336" spans="2:13">
      <c r="B336" s="97"/>
      <c r="C336" s="118"/>
      <c r="D336" s="148"/>
      <c r="E336" s="98"/>
      <c r="F336" s="98"/>
      <c r="G336" s="148"/>
      <c r="H336" s="148"/>
      <c r="I336" s="148"/>
      <c r="J336" s="98"/>
      <c r="L336" s="80">
        <f t="shared" si="10"/>
        <v>0</v>
      </c>
      <c r="M336" s="81">
        <f t="shared" si="11"/>
        <v>0</v>
      </c>
    </row>
    <row r="337" spans="2:13">
      <c r="B337" s="97"/>
      <c r="C337" s="118"/>
      <c r="D337" s="148"/>
      <c r="E337" s="98"/>
      <c r="F337" s="98"/>
      <c r="G337" s="148"/>
      <c r="H337" s="148"/>
      <c r="I337" s="148"/>
      <c r="J337" s="98"/>
      <c r="L337" s="80">
        <f t="shared" si="10"/>
        <v>0</v>
      </c>
      <c r="M337" s="81">
        <f t="shared" si="11"/>
        <v>0</v>
      </c>
    </row>
    <row r="338" spans="2:13">
      <c r="B338" s="97"/>
      <c r="C338" s="118"/>
      <c r="D338" s="148"/>
      <c r="E338" s="98"/>
      <c r="F338" s="98"/>
      <c r="G338" s="148"/>
      <c r="H338" s="148"/>
      <c r="I338" s="148"/>
      <c r="J338" s="98"/>
      <c r="L338" s="80">
        <f t="shared" si="10"/>
        <v>0</v>
      </c>
      <c r="M338" s="81">
        <f t="shared" si="11"/>
        <v>0</v>
      </c>
    </row>
    <row r="339" spans="2:13">
      <c r="B339" s="97"/>
      <c r="C339" s="118"/>
      <c r="D339" s="148"/>
      <c r="E339" s="98"/>
      <c r="F339" s="98"/>
      <c r="G339" s="148"/>
      <c r="H339" s="148"/>
      <c r="I339" s="148"/>
      <c r="J339" s="98"/>
      <c r="L339" s="80">
        <f t="shared" si="10"/>
        <v>0</v>
      </c>
      <c r="M339" s="81">
        <f t="shared" si="11"/>
        <v>0</v>
      </c>
    </row>
    <row r="340" spans="2:13">
      <c r="B340" s="97"/>
      <c r="C340" s="118"/>
      <c r="D340" s="148"/>
      <c r="E340" s="98"/>
      <c r="F340" s="98"/>
      <c r="G340" s="148"/>
      <c r="H340" s="148"/>
      <c r="I340" s="148"/>
      <c r="J340" s="98"/>
      <c r="L340" s="80">
        <f t="shared" si="10"/>
        <v>0</v>
      </c>
      <c r="M340" s="81">
        <f t="shared" si="11"/>
        <v>0</v>
      </c>
    </row>
    <row r="341" spans="2:13">
      <c r="B341" s="97"/>
      <c r="C341" s="118"/>
      <c r="D341" s="148"/>
      <c r="E341" s="98"/>
      <c r="F341" s="98"/>
      <c r="G341" s="148"/>
      <c r="H341" s="148"/>
      <c r="I341" s="148"/>
      <c r="J341" s="98"/>
      <c r="L341" s="80">
        <f t="shared" si="10"/>
        <v>0</v>
      </c>
      <c r="M341" s="81">
        <f t="shared" si="11"/>
        <v>0</v>
      </c>
    </row>
    <row r="342" spans="2:13">
      <c r="B342" s="97"/>
      <c r="C342" s="118"/>
      <c r="D342" s="148"/>
      <c r="E342" s="98"/>
      <c r="F342" s="98"/>
      <c r="G342" s="148"/>
      <c r="H342" s="148"/>
      <c r="I342" s="148"/>
      <c r="J342" s="98"/>
      <c r="L342" s="80">
        <f t="shared" si="10"/>
        <v>0</v>
      </c>
      <c r="M342" s="81">
        <f t="shared" si="11"/>
        <v>0</v>
      </c>
    </row>
    <row r="343" spans="2:13">
      <c r="B343" s="97"/>
      <c r="C343" s="118"/>
      <c r="D343" s="148"/>
      <c r="E343" s="98"/>
      <c r="F343" s="98"/>
      <c r="G343" s="148"/>
      <c r="H343" s="148"/>
      <c r="I343" s="148"/>
      <c r="J343" s="98"/>
      <c r="L343" s="80">
        <f t="shared" si="10"/>
        <v>0</v>
      </c>
      <c r="M343" s="81">
        <f t="shared" si="11"/>
        <v>0</v>
      </c>
    </row>
    <row r="344" spans="2:13">
      <c r="B344" s="97"/>
      <c r="C344" s="118"/>
      <c r="D344" s="148"/>
      <c r="E344" s="98"/>
      <c r="F344" s="98"/>
      <c r="G344" s="148"/>
      <c r="H344" s="148"/>
      <c r="I344" s="148"/>
      <c r="J344" s="98"/>
      <c r="L344" s="80">
        <f t="shared" si="10"/>
        <v>0</v>
      </c>
      <c r="M344" s="81">
        <f t="shared" si="11"/>
        <v>0</v>
      </c>
    </row>
    <row r="345" spans="2:13">
      <c r="B345" s="97"/>
      <c r="C345" s="118"/>
      <c r="D345" s="148"/>
      <c r="E345" s="98"/>
      <c r="F345" s="98"/>
      <c r="G345" s="148"/>
      <c r="H345" s="148"/>
      <c r="I345" s="148"/>
      <c r="J345" s="98"/>
      <c r="L345" s="80">
        <f t="shared" si="10"/>
        <v>0</v>
      </c>
      <c r="M345" s="81">
        <f t="shared" si="11"/>
        <v>0</v>
      </c>
    </row>
    <row r="346" spans="2:13">
      <c r="B346" s="97"/>
      <c r="C346" s="118"/>
      <c r="D346" s="148"/>
      <c r="E346" s="98"/>
      <c r="F346" s="98"/>
      <c r="G346" s="148"/>
      <c r="H346" s="148"/>
      <c r="I346" s="148"/>
      <c r="J346" s="98"/>
      <c r="L346" s="80">
        <f t="shared" si="10"/>
        <v>0</v>
      </c>
      <c r="M346" s="81">
        <f t="shared" si="11"/>
        <v>0</v>
      </c>
    </row>
    <row r="347" spans="2:13">
      <c r="B347" s="97"/>
      <c r="C347" s="118"/>
      <c r="D347" s="148"/>
      <c r="E347" s="98"/>
      <c r="F347" s="98"/>
      <c r="G347" s="148"/>
      <c r="H347" s="148"/>
      <c r="I347" s="148"/>
      <c r="J347" s="98"/>
      <c r="L347" s="80">
        <f t="shared" si="10"/>
        <v>0</v>
      </c>
      <c r="M347" s="81">
        <f t="shared" si="11"/>
        <v>0</v>
      </c>
    </row>
    <row r="348" spans="2:13">
      <c r="B348" s="97"/>
      <c r="C348" s="118"/>
      <c r="D348" s="148"/>
      <c r="E348" s="98"/>
      <c r="F348" s="98"/>
      <c r="G348" s="148"/>
      <c r="H348" s="148"/>
      <c r="I348" s="148"/>
      <c r="J348" s="98"/>
      <c r="L348" s="80">
        <f t="shared" si="10"/>
        <v>0</v>
      </c>
      <c r="M348" s="81">
        <f t="shared" si="11"/>
        <v>0</v>
      </c>
    </row>
    <row r="349" spans="2:13">
      <c r="B349" s="97"/>
      <c r="C349" s="118"/>
      <c r="D349" s="148"/>
      <c r="E349" s="98"/>
      <c r="F349" s="98"/>
      <c r="G349" s="148"/>
      <c r="H349" s="148"/>
      <c r="I349" s="148"/>
      <c r="J349" s="98"/>
      <c r="L349" s="80">
        <f t="shared" si="10"/>
        <v>0</v>
      </c>
      <c r="M349" s="81">
        <f t="shared" si="11"/>
        <v>0</v>
      </c>
    </row>
    <row r="350" spans="2:13">
      <c r="B350" s="97"/>
      <c r="C350" s="118"/>
      <c r="D350" s="148"/>
      <c r="E350" s="98"/>
      <c r="F350" s="98"/>
      <c r="G350" s="148"/>
      <c r="H350" s="148"/>
      <c r="I350" s="148"/>
      <c r="J350" s="98"/>
      <c r="L350" s="80">
        <f t="shared" si="10"/>
        <v>0</v>
      </c>
      <c r="M350" s="81">
        <f t="shared" si="11"/>
        <v>0</v>
      </c>
    </row>
    <row r="351" spans="2:13">
      <c r="B351" s="97"/>
      <c r="C351" s="118"/>
      <c r="D351" s="148"/>
      <c r="E351" s="98"/>
      <c r="F351" s="98"/>
      <c r="G351" s="148"/>
      <c r="H351" s="148"/>
      <c r="I351" s="148"/>
      <c r="J351" s="98"/>
      <c r="L351" s="80">
        <f t="shared" si="10"/>
        <v>0</v>
      </c>
      <c r="M351" s="81">
        <f t="shared" si="11"/>
        <v>0</v>
      </c>
    </row>
    <row r="352" spans="2:13">
      <c r="B352" s="97"/>
      <c r="C352" s="118"/>
      <c r="D352" s="148"/>
      <c r="E352" s="98"/>
      <c r="F352" s="98"/>
      <c r="G352" s="148"/>
      <c r="H352" s="148"/>
      <c r="I352" s="148"/>
      <c r="J352" s="98"/>
      <c r="L352" s="80">
        <f t="shared" si="10"/>
        <v>0</v>
      </c>
      <c r="M352" s="81">
        <f t="shared" si="11"/>
        <v>0</v>
      </c>
    </row>
    <row r="353" spans="2:13">
      <c r="B353" s="97"/>
      <c r="C353" s="118"/>
      <c r="D353" s="148"/>
      <c r="E353" s="98"/>
      <c r="F353" s="98"/>
      <c r="G353" s="148"/>
      <c r="H353" s="148"/>
      <c r="I353" s="148"/>
      <c r="J353" s="98"/>
      <c r="L353" s="80">
        <f t="shared" si="10"/>
        <v>0</v>
      </c>
      <c r="M353" s="81">
        <f t="shared" si="11"/>
        <v>0</v>
      </c>
    </row>
    <row r="354" spans="2:13">
      <c r="B354" s="97"/>
      <c r="C354" s="118"/>
      <c r="D354" s="148"/>
      <c r="E354" s="98"/>
      <c r="F354" s="98"/>
      <c r="G354" s="148"/>
      <c r="H354" s="148"/>
      <c r="I354" s="148"/>
      <c r="J354" s="98"/>
      <c r="L354" s="80">
        <f t="shared" si="10"/>
        <v>0</v>
      </c>
      <c r="M354" s="81">
        <f t="shared" si="11"/>
        <v>0</v>
      </c>
    </row>
    <row r="355" spans="2:13">
      <c r="B355" s="97"/>
      <c r="C355" s="118"/>
      <c r="D355" s="148"/>
      <c r="E355" s="98"/>
      <c r="F355" s="98"/>
      <c r="G355" s="148"/>
      <c r="H355" s="148"/>
      <c r="I355" s="148"/>
      <c r="J355" s="98"/>
      <c r="L355" s="80">
        <f t="shared" si="10"/>
        <v>0</v>
      </c>
      <c r="M355" s="81">
        <f t="shared" si="11"/>
        <v>0</v>
      </c>
    </row>
    <row r="356" spans="2:13">
      <c r="B356" s="97"/>
      <c r="C356" s="118"/>
      <c r="D356" s="148"/>
      <c r="E356" s="98"/>
      <c r="F356" s="98"/>
      <c r="G356" s="148"/>
      <c r="H356" s="148"/>
      <c r="I356" s="148"/>
      <c r="J356" s="98"/>
      <c r="L356" s="80">
        <f t="shared" si="10"/>
        <v>0</v>
      </c>
      <c r="M356" s="81">
        <f t="shared" si="11"/>
        <v>0</v>
      </c>
    </row>
    <row r="357" spans="2:13">
      <c r="B357" s="97"/>
      <c r="C357" s="118"/>
      <c r="D357" s="148"/>
      <c r="E357" s="98"/>
      <c r="F357" s="98"/>
      <c r="G357" s="148"/>
      <c r="H357" s="148"/>
      <c r="I357" s="148"/>
      <c r="J357" s="98"/>
      <c r="L357" s="80" t="e">
        <f>SUM(L56:L356)</f>
        <v>#REF!</v>
      </c>
      <c r="M357" s="80" t="e">
        <f>SUM(M56:M356)</f>
        <v>#REF!</v>
      </c>
    </row>
    <row r="358" spans="2:13">
      <c r="B358" s="97"/>
      <c r="C358" s="118"/>
      <c r="D358" s="148"/>
      <c r="E358" s="98"/>
      <c r="F358" s="98"/>
      <c r="G358" s="148"/>
      <c r="H358" s="148"/>
      <c r="I358" s="148"/>
      <c r="J358" s="98"/>
    </row>
    <row r="359" spans="2:13">
      <c r="B359" s="97"/>
      <c r="C359" s="118"/>
      <c r="D359" s="148"/>
      <c r="E359" s="98"/>
      <c r="F359" s="98"/>
      <c r="G359" s="148"/>
      <c r="H359" s="148"/>
      <c r="I359" s="148"/>
      <c r="J359" s="98"/>
    </row>
    <row r="360" spans="2:13">
      <c r="B360" s="97"/>
      <c r="C360" s="118"/>
      <c r="D360" s="148"/>
      <c r="E360" s="98"/>
      <c r="F360" s="98"/>
      <c r="G360" s="148"/>
      <c r="H360" s="148"/>
      <c r="I360" s="148"/>
      <c r="J360" s="98"/>
    </row>
    <row r="361" spans="2:13">
      <c r="B361" s="97"/>
      <c r="C361" s="118"/>
      <c r="D361" s="148"/>
      <c r="E361" s="98"/>
      <c r="F361" s="98"/>
      <c r="G361" s="148"/>
      <c r="H361" s="148"/>
      <c r="I361" s="148"/>
      <c r="J361" s="98"/>
    </row>
    <row r="362" spans="2:13">
      <c r="B362" s="97"/>
      <c r="C362" s="118"/>
      <c r="D362" s="148"/>
      <c r="E362" s="98"/>
      <c r="F362" s="98"/>
      <c r="G362" s="148"/>
      <c r="H362" s="148"/>
      <c r="I362" s="148"/>
      <c r="J362" s="98"/>
    </row>
    <row r="363" spans="2:13">
      <c r="B363" s="97"/>
      <c r="C363" s="118"/>
      <c r="D363" s="148"/>
      <c r="E363" s="98"/>
      <c r="F363" s="98"/>
      <c r="G363" s="148"/>
      <c r="H363" s="148"/>
      <c r="I363" s="148"/>
      <c r="J363" s="98"/>
    </row>
    <row r="364" spans="2:13">
      <c r="B364" s="97"/>
      <c r="C364" s="118"/>
      <c r="D364" s="148"/>
      <c r="E364" s="98"/>
      <c r="F364" s="98"/>
      <c r="G364" s="148"/>
      <c r="H364" s="148"/>
      <c r="I364" s="148"/>
      <c r="J364" s="98"/>
    </row>
    <row r="365" spans="2:13">
      <c r="B365" s="97"/>
      <c r="C365" s="118"/>
      <c r="D365" s="148"/>
      <c r="E365" s="98"/>
      <c r="F365" s="98"/>
      <c r="G365" s="148"/>
      <c r="H365" s="148"/>
      <c r="I365" s="148"/>
      <c r="J365" s="98"/>
    </row>
    <row r="366" spans="2:13">
      <c r="B366" s="97"/>
      <c r="C366" s="118"/>
      <c r="D366" s="148"/>
      <c r="E366" s="98"/>
      <c r="F366" s="98"/>
      <c r="G366" s="148"/>
      <c r="H366" s="148"/>
      <c r="I366" s="148"/>
      <c r="J366" s="98"/>
    </row>
    <row r="367" spans="2:13">
      <c r="B367" s="97"/>
      <c r="C367" s="118"/>
      <c r="D367" s="148"/>
      <c r="E367" s="98"/>
      <c r="F367" s="98"/>
      <c r="G367" s="148"/>
      <c r="H367" s="148"/>
      <c r="I367" s="148"/>
      <c r="J367" s="98"/>
    </row>
    <row r="368" spans="2:13">
      <c r="B368" s="97"/>
      <c r="C368" s="118"/>
      <c r="D368" s="148"/>
      <c r="E368" s="98"/>
      <c r="F368" s="98"/>
      <c r="G368" s="148"/>
      <c r="H368" s="148"/>
      <c r="I368" s="148"/>
      <c r="J368" s="98"/>
    </row>
    <row r="369" spans="2:10">
      <c r="B369" s="97"/>
      <c r="C369" s="118"/>
      <c r="D369" s="148"/>
      <c r="E369" s="98"/>
      <c r="F369" s="98"/>
      <c r="G369" s="148"/>
      <c r="H369" s="148"/>
      <c r="I369" s="148"/>
      <c r="J369" s="98"/>
    </row>
    <row r="370" spans="2:10">
      <c r="B370" s="97"/>
      <c r="C370" s="118"/>
      <c r="D370" s="148"/>
      <c r="E370" s="98"/>
      <c r="F370" s="98"/>
      <c r="G370" s="148"/>
      <c r="H370" s="148"/>
      <c r="I370" s="148"/>
      <c r="J370" s="98"/>
    </row>
    <row r="371" spans="2:10">
      <c r="B371" s="97"/>
      <c r="C371" s="118"/>
      <c r="D371" s="148"/>
      <c r="E371" s="98"/>
      <c r="F371" s="98"/>
      <c r="G371" s="148"/>
      <c r="H371" s="148"/>
      <c r="I371" s="148"/>
      <c r="J371" s="98"/>
    </row>
    <row r="372" spans="2:10">
      <c r="B372" s="97"/>
      <c r="C372" s="118"/>
      <c r="D372" s="148"/>
      <c r="E372" s="98"/>
      <c r="F372" s="98"/>
      <c r="G372" s="148"/>
      <c r="H372" s="148"/>
      <c r="I372" s="148"/>
      <c r="J372" s="98"/>
    </row>
    <row r="373" spans="2:10">
      <c r="B373" s="97"/>
      <c r="C373" s="118"/>
      <c r="D373" s="148"/>
      <c r="E373" s="98"/>
      <c r="F373" s="98"/>
      <c r="G373" s="148"/>
      <c r="H373" s="148"/>
      <c r="I373" s="148"/>
      <c r="J373" s="98"/>
    </row>
    <row r="374" spans="2:10">
      <c r="B374" s="97"/>
      <c r="C374" s="118"/>
      <c r="D374" s="148"/>
      <c r="E374" s="98"/>
      <c r="F374" s="98"/>
      <c r="G374" s="148"/>
      <c r="H374" s="148"/>
      <c r="I374" s="148"/>
      <c r="J374" s="98"/>
    </row>
    <row r="375" spans="2:10">
      <c r="B375" s="97"/>
      <c r="C375" s="118"/>
      <c r="D375" s="148"/>
      <c r="E375" s="98"/>
      <c r="F375" s="98"/>
      <c r="G375" s="148"/>
      <c r="H375" s="148"/>
      <c r="I375" s="148"/>
      <c r="J375" s="98"/>
    </row>
    <row r="376" spans="2:10">
      <c r="B376" s="97"/>
      <c r="C376" s="118"/>
      <c r="D376" s="148"/>
      <c r="E376" s="98"/>
      <c r="F376" s="98"/>
      <c r="G376" s="148"/>
      <c r="H376" s="148"/>
      <c r="I376" s="148"/>
      <c r="J376" s="98"/>
    </row>
    <row r="377" spans="2:10">
      <c r="B377" s="97"/>
      <c r="C377" s="118"/>
      <c r="D377" s="148"/>
      <c r="E377" s="98"/>
      <c r="F377" s="98"/>
      <c r="G377" s="148"/>
      <c r="H377" s="148"/>
      <c r="I377" s="148"/>
      <c r="J377" s="98"/>
    </row>
    <row r="378" spans="2:10">
      <c r="B378" s="97"/>
      <c r="C378" s="118"/>
      <c r="D378" s="148"/>
      <c r="E378" s="98"/>
      <c r="F378" s="98"/>
      <c r="G378" s="148"/>
      <c r="H378" s="148"/>
      <c r="I378" s="148"/>
      <c r="J378" s="98"/>
    </row>
    <row r="379" spans="2:10">
      <c r="B379" s="97"/>
      <c r="C379" s="118"/>
      <c r="D379" s="148"/>
      <c r="E379" s="98"/>
      <c r="F379" s="98"/>
      <c r="G379" s="148"/>
      <c r="H379" s="148"/>
      <c r="I379" s="148"/>
      <c r="J379" s="98"/>
    </row>
    <row r="380" spans="2:10">
      <c r="B380" s="97"/>
      <c r="C380" s="118"/>
      <c r="D380" s="148"/>
      <c r="E380" s="98"/>
      <c r="F380" s="98"/>
      <c r="G380" s="148"/>
      <c r="H380" s="148"/>
      <c r="I380" s="148"/>
      <c r="J380" s="98"/>
    </row>
    <row r="381" spans="2:10">
      <c r="B381" s="97"/>
      <c r="C381" s="118"/>
      <c r="D381" s="148"/>
      <c r="E381" s="98"/>
      <c r="F381" s="98"/>
      <c r="G381" s="148"/>
      <c r="H381" s="148"/>
      <c r="I381" s="148"/>
      <c r="J381" s="98"/>
    </row>
    <row r="382" spans="2:10">
      <c r="B382" s="97"/>
      <c r="C382" s="118"/>
      <c r="D382" s="148"/>
      <c r="E382" s="98"/>
      <c r="F382" s="98"/>
      <c r="G382" s="148"/>
      <c r="H382" s="148"/>
      <c r="I382" s="148"/>
      <c r="J382" s="98"/>
    </row>
    <row r="383" spans="2:10">
      <c r="B383" s="97"/>
      <c r="C383" s="118"/>
      <c r="D383" s="148"/>
      <c r="E383" s="98"/>
      <c r="F383" s="98"/>
      <c r="G383" s="148"/>
      <c r="H383" s="148"/>
      <c r="I383" s="148"/>
      <c r="J383" s="98"/>
    </row>
    <row r="384" spans="2:10">
      <c r="B384" s="97"/>
      <c r="C384" s="118"/>
      <c r="D384" s="148"/>
      <c r="E384" s="98"/>
      <c r="F384" s="98"/>
      <c r="G384" s="148"/>
      <c r="H384" s="148"/>
      <c r="I384" s="148"/>
      <c r="J384" s="98"/>
    </row>
    <row r="385" spans="2:10">
      <c r="B385" s="97"/>
      <c r="C385" s="118"/>
      <c r="D385" s="148"/>
      <c r="E385" s="98"/>
      <c r="F385" s="98"/>
      <c r="G385" s="148"/>
      <c r="H385" s="148"/>
      <c r="I385" s="148"/>
      <c r="J385" s="98"/>
    </row>
    <row r="386" spans="2:10">
      <c r="B386" s="97"/>
      <c r="C386" s="118"/>
      <c r="D386" s="148"/>
      <c r="E386" s="98"/>
      <c r="F386" s="98"/>
      <c r="G386" s="148"/>
      <c r="H386" s="148"/>
      <c r="I386" s="148"/>
      <c r="J386" s="98"/>
    </row>
    <row r="387" spans="2:10">
      <c r="B387" s="97"/>
      <c r="C387" s="118"/>
      <c r="D387" s="148"/>
      <c r="E387" s="98"/>
      <c r="F387" s="98"/>
      <c r="G387" s="148"/>
      <c r="H387" s="148"/>
      <c r="I387" s="148"/>
      <c r="J387" s="98"/>
    </row>
    <row r="388" spans="2:10">
      <c r="B388" s="97"/>
      <c r="C388" s="118"/>
      <c r="D388" s="148"/>
      <c r="E388" s="98"/>
      <c r="F388" s="98"/>
      <c r="G388" s="148"/>
      <c r="H388" s="148"/>
      <c r="I388" s="148"/>
      <c r="J388" s="98"/>
    </row>
    <row r="389" spans="2:10">
      <c r="B389" s="97"/>
      <c r="C389" s="118"/>
      <c r="D389" s="148"/>
      <c r="E389" s="98"/>
      <c r="F389" s="98"/>
      <c r="G389" s="148"/>
      <c r="H389" s="148"/>
      <c r="I389" s="148"/>
      <c r="J389" s="98"/>
    </row>
    <row r="390" spans="2:10">
      <c r="B390" s="97"/>
      <c r="C390" s="118"/>
      <c r="D390" s="148"/>
      <c r="E390" s="98"/>
      <c r="F390" s="98"/>
      <c r="G390" s="148"/>
      <c r="H390" s="148"/>
      <c r="I390" s="148"/>
      <c r="J390" s="98"/>
    </row>
    <row r="391" spans="2:10">
      <c r="B391" s="97"/>
      <c r="C391" s="118"/>
      <c r="D391" s="148"/>
      <c r="E391" s="98"/>
      <c r="F391" s="98"/>
      <c r="G391" s="148"/>
      <c r="H391" s="148"/>
      <c r="I391" s="148"/>
      <c r="J391" s="98"/>
    </row>
    <row r="392" spans="2:10">
      <c r="B392" s="97"/>
      <c r="C392" s="118"/>
      <c r="D392" s="148"/>
      <c r="E392" s="98"/>
      <c r="F392" s="98"/>
      <c r="G392" s="148"/>
      <c r="H392" s="148"/>
      <c r="I392" s="148"/>
      <c r="J392" s="98"/>
    </row>
    <row r="393" spans="2:10">
      <c r="B393" s="97"/>
      <c r="C393" s="118"/>
      <c r="D393" s="148"/>
      <c r="E393" s="98"/>
      <c r="F393" s="98"/>
      <c r="G393" s="148"/>
      <c r="H393" s="148"/>
      <c r="I393" s="148"/>
      <c r="J393" s="98"/>
    </row>
    <row r="394" spans="2:10">
      <c r="B394" s="97"/>
      <c r="C394" s="118"/>
      <c r="D394" s="148"/>
      <c r="E394" s="98"/>
      <c r="F394" s="98"/>
      <c r="G394" s="148"/>
      <c r="H394" s="148"/>
      <c r="I394" s="148"/>
      <c r="J394" s="98"/>
    </row>
    <row r="395" spans="2:10">
      <c r="B395" s="97"/>
      <c r="C395" s="118"/>
      <c r="D395" s="148"/>
      <c r="E395" s="98"/>
      <c r="F395" s="98"/>
      <c r="G395" s="148"/>
      <c r="H395" s="148"/>
      <c r="I395" s="148"/>
      <c r="J395" s="98"/>
    </row>
    <row r="396" spans="2:10">
      <c r="B396" s="97"/>
      <c r="C396" s="118"/>
      <c r="D396" s="148"/>
      <c r="E396" s="98"/>
      <c r="F396" s="98"/>
      <c r="G396" s="148"/>
      <c r="H396" s="148"/>
      <c r="I396" s="148"/>
      <c r="J396" s="98"/>
    </row>
    <row r="397" spans="2:10">
      <c r="B397" s="97"/>
      <c r="C397" s="118"/>
      <c r="D397" s="148"/>
      <c r="E397" s="98"/>
      <c r="F397" s="98"/>
      <c r="G397" s="148"/>
      <c r="H397" s="148"/>
      <c r="I397" s="148"/>
      <c r="J397" s="98"/>
    </row>
    <row r="398" spans="2:10">
      <c r="B398" s="97"/>
      <c r="C398" s="118"/>
      <c r="D398" s="148"/>
      <c r="E398" s="98"/>
      <c r="F398" s="98"/>
      <c r="G398" s="148"/>
      <c r="H398" s="148"/>
      <c r="I398" s="148"/>
      <c r="J398" s="98"/>
    </row>
    <row r="399" spans="2:10">
      <c r="B399" s="97"/>
      <c r="C399" s="118"/>
      <c r="D399" s="148"/>
      <c r="E399" s="98"/>
      <c r="F399" s="98"/>
      <c r="G399" s="148"/>
      <c r="H399" s="148"/>
      <c r="I399" s="148"/>
      <c r="J399" s="98"/>
    </row>
    <row r="400" spans="2:10">
      <c r="B400" s="97"/>
      <c r="C400" s="118"/>
      <c r="D400" s="148"/>
      <c r="E400" s="98"/>
      <c r="F400" s="98"/>
      <c r="G400" s="148"/>
      <c r="H400" s="148"/>
      <c r="I400" s="148"/>
      <c r="J400" s="98"/>
    </row>
    <row r="401" spans="2:10">
      <c r="B401" s="97"/>
      <c r="C401" s="118"/>
      <c r="D401" s="148"/>
      <c r="E401" s="98"/>
      <c r="F401" s="98"/>
      <c r="G401" s="148"/>
      <c r="H401" s="148"/>
      <c r="I401" s="148"/>
      <c r="J401" s="98"/>
    </row>
    <row r="402" spans="2:10">
      <c r="B402" s="97"/>
      <c r="C402" s="118"/>
      <c r="D402" s="148"/>
      <c r="E402" s="98"/>
      <c r="F402" s="98"/>
      <c r="G402" s="148"/>
      <c r="H402" s="148"/>
      <c r="I402" s="148"/>
      <c r="J402" s="98"/>
    </row>
    <row r="403" spans="2:10">
      <c r="B403" s="97"/>
      <c r="C403" s="118"/>
      <c r="D403" s="148"/>
      <c r="E403" s="98"/>
      <c r="F403" s="98"/>
      <c r="G403" s="148"/>
      <c r="H403" s="148"/>
      <c r="I403" s="148"/>
      <c r="J403" s="98"/>
    </row>
    <row r="404" spans="2:10">
      <c r="B404" s="97"/>
      <c r="C404" s="118"/>
      <c r="D404" s="148"/>
      <c r="E404" s="98"/>
      <c r="F404" s="98"/>
      <c r="G404" s="148"/>
      <c r="H404" s="148"/>
      <c r="I404" s="148"/>
      <c r="J404" s="98"/>
    </row>
    <row r="405" spans="2:10">
      <c r="B405" s="97"/>
      <c r="C405" s="118"/>
      <c r="D405" s="148"/>
      <c r="E405" s="98"/>
      <c r="F405" s="98"/>
      <c r="G405" s="148"/>
      <c r="H405" s="148"/>
      <c r="I405" s="148"/>
      <c r="J405" s="98"/>
    </row>
    <row r="406" spans="2:10">
      <c r="B406" s="97"/>
      <c r="C406" s="118"/>
      <c r="D406" s="148"/>
      <c r="E406" s="98"/>
      <c r="F406" s="98"/>
      <c r="G406" s="148"/>
      <c r="H406" s="148"/>
      <c r="I406" s="148"/>
      <c r="J406" s="98"/>
    </row>
    <row r="407" spans="2:10">
      <c r="B407" s="97"/>
      <c r="C407" s="118"/>
      <c r="D407" s="148"/>
      <c r="E407" s="98"/>
      <c r="F407" s="98"/>
      <c r="G407" s="148"/>
      <c r="H407" s="148"/>
      <c r="I407" s="148"/>
      <c r="J407" s="98"/>
    </row>
    <row r="408" spans="2:10">
      <c r="B408" s="97"/>
      <c r="C408" s="118"/>
      <c r="D408" s="148"/>
      <c r="E408" s="98"/>
      <c r="F408" s="98"/>
      <c r="G408" s="148"/>
      <c r="H408" s="148"/>
      <c r="I408" s="148"/>
      <c r="J408" s="98"/>
    </row>
    <row r="409" spans="2:10">
      <c r="B409" s="97"/>
      <c r="C409" s="118"/>
      <c r="D409" s="148"/>
      <c r="E409" s="98"/>
      <c r="F409" s="98"/>
      <c r="G409" s="148"/>
      <c r="H409" s="148"/>
      <c r="I409" s="148"/>
      <c r="J409" s="98"/>
    </row>
    <row r="410" spans="2:10">
      <c r="B410" s="97"/>
      <c r="C410" s="118"/>
      <c r="D410" s="148"/>
      <c r="E410" s="98"/>
      <c r="F410" s="98"/>
      <c r="G410" s="148"/>
      <c r="H410" s="148"/>
      <c r="I410" s="148"/>
      <c r="J410" s="98"/>
    </row>
    <row r="411" spans="2:10">
      <c r="B411" s="97"/>
      <c r="C411" s="118"/>
      <c r="D411" s="148"/>
      <c r="E411" s="98"/>
      <c r="F411" s="98"/>
      <c r="G411" s="148"/>
      <c r="H411" s="148"/>
      <c r="I411" s="148"/>
      <c r="J411" s="98"/>
    </row>
    <row r="412" spans="2:10">
      <c r="B412" s="97"/>
      <c r="C412" s="118"/>
      <c r="D412" s="148"/>
      <c r="E412" s="98"/>
      <c r="F412" s="98"/>
      <c r="G412" s="148"/>
      <c r="H412" s="148"/>
      <c r="I412" s="148"/>
      <c r="J412" s="98"/>
    </row>
    <row r="413" spans="2:10">
      <c r="B413" s="97"/>
      <c r="C413" s="118"/>
      <c r="D413" s="148"/>
      <c r="E413" s="98"/>
      <c r="F413" s="98"/>
      <c r="G413" s="148"/>
      <c r="H413" s="148"/>
      <c r="I413" s="148"/>
      <c r="J413" s="98"/>
    </row>
    <row r="414" spans="2:10">
      <c r="B414" s="97"/>
      <c r="C414" s="118"/>
      <c r="D414" s="148"/>
      <c r="E414" s="98"/>
      <c r="F414" s="98"/>
      <c r="G414" s="148"/>
      <c r="H414" s="148"/>
      <c r="I414" s="148"/>
      <c r="J414" s="98"/>
    </row>
    <row r="415" spans="2:10">
      <c r="B415" s="97"/>
      <c r="C415" s="118"/>
      <c r="D415" s="148"/>
      <c r="E415" s="98"/>
      <c r="F415" s="98"/>
      <c r="G415" s="148"/>
      <c r="H415" s="148"/>
      <c r="I415" s="148"/>
      <c r="J415" s="98"/>
    </row>
    <row r="416" spans="2:10">
      <c r="B416" s="97"/>
      <c r="C416" s="118"/>
      <c r="D416" s="148"/>
      <c r="E416" s="98"/>
      <c r="F416" s="98"/>
      <c r="G416" s="148"/>
      <c r="H416" s="148"/>
      <c r="I416" s="148"/>
      <c r="J416" s="98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D51:D70" name="Range4"/>
    <protectedRange sqref="D4:D6 D8" name="Range3"/>
    <protectedRange sqref="H52" name="Range2"/>
    <protectedRange sqref="G52:G66" name="Range1"/>
  </protectedRanges>
  <sortState xmlns:xlrd2="http://schemas.microsoft.com/office/spreadsheetml/2017/richdata2" ref="F53:F66">
    <sortCondition ref="F53:F66"/>
  </sortState>
  <mergeCells count="3">
    <mergeCell ref="C17:D17"/>
    <mergeCell ref="F6:G6"/>
    <mergeCell ref="F2:G2"/>
  </mergeCells>
  <phoneticPr fontId="2" type="noConversion"/>
  <conditionalFormatting sqref="C23:E49 G23:H49 J23:J49">
    <cfRule type="cellIs" dxfId="6" priority="1" stopIfTrue="1" operator="equal">
      <formula>0</formula>
    </cfRule>
  </conditionalFormatting>
  <conditionalFormatting sqref="G10:H13 J10:K13">
    <cfRule type="cellIs" dxfId="5" priority="2" stopIfTrue="1" operator="equal">
      <formula>0</formula>
    </cfRule>
  </conditionalFormatting>
  <conditionalFormatting sqref="K25:K49">
    <cfRule type="cellIs" dxfId="4" priority="4" stopIfTrue="1" operator="equal">
      <formula>0</formula>
    </cfRule>
  </conditionalFormatting>
  <dataValidations count="4">
    <dataValidation type="date" operator="greaterThan" allowBlank="1" showInputMessage="1" showErrorMessage="1" error="Please input date in &quot;01/01/05&quot; format" sqref="D11" xr:uid="{EA671437-FF6A-4971-BD92-DFC90F9D75BD}">
      <formula1>36526</formula1>
    </dataValidation>
    <dataValidation type="list" allowBlank="1" showInputMessage="1" showErrorMessage="1" sqref="D5" xr:uid="{872BCF26-B569-4199-909B-B963EF56CABD}">
      <formula1>$O$59:$O$65</formula1>
    </dataValidation>
    <dataValidation type="list" allowBlank="1" showInputMessage="1" showErrorMessage="1" sqref="E14" xr:uid="{B74B7A79-7CFB-40E8-A0AE-09551272B261}">
      <formula1>$G$52:$G$56</formula1>
    </dataValidation>
    <dataValidation type="list" operator="greaterThan" allowBlank="1" showInputMessage="1" showErrorMessage="1" error="Must be between 5yrs and 15yrs." sqref="D6" xr:uid="{9C9145C0-8102-4825-A235-DE4CB615CE49}">
      <formula1>$F$52:$F$66</formula1>
    </dataValidation>
  </dataValidations>
  <pageMargins left="0.75" right="0.75" top="1" bottom="1" header="0.5" footer="0.5"/>
  <pageSetup scale="72" orientation="portrait" r:id="rId1"/>
  <headerFooter differentFirst="1" alignWithMargins="0">
    <firstFooter>&amp;LInternal</first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15"/>
  <sheetViews>
    <sheetView topLeftCell="C4" zoomScale="102" zoomScaleNormal="102" workbookViewId="0">
      <selection activeCell="E55" sqref="E55"/>
    </sheetView>
  </sheetViews>
  <sheetFormatPr defaultColWidth="8.85546875" defaultRowHeight="12.75"/>
  <cols>
    <col min="1" max="1" width="8.140625" customWidth="1"/>
    <col min="2" max="2" width="12" customWidth="1"/>
    <col min="3" max="4" width="14" customWidth="1"/>
    <col min="5" max="5" width="13.42578125" customWidth="1"/>
    <col min="6" max="6" width="15.85546875" customWidth="1"/>
    <col min="7" max="7" width="15.28515625" customWidth="1"/>
    <col min="8" max="8" width="15.7109375" customWidth="1"/>
    <col min="9" max="9" width="17.5703125" customWidth="1"/>
    <col min="10" max="10" width="16.28515625" customWidth="1"/>
    <col min="11" max="11" width="6.140625" customWidth="1"/>
    <col min="12" max="12" width="13.28515625" customWidth="1"/>
    <col min="13" max="14" width="15.5703125" customWidth="1"/>
    <col min="15" max="15" width="13.5703125" customWidth="1"/>
    <col min="16" max="16" width="14" customWidth="1"/>
    <col min="17" max="17" width="12" customWidth="1"/>
    <col min="18" max="22" width="8.85546875" customWidth="1"/>
  </cols>
  <sheetData>
    <row r="1" spans="1:18" s="3" customFormat="1" ht="6.6" customHeight="1"/>
    <row r="2" spans="1:18" ht="12" customHeight="1">
      <c r="A2" s="66"/>
      <c r="B2" s="66"/>
      <c r="C2" s="78"/>
      <c r="D2" s="3"/>
      <c r="E2" s="3"/>
      <c r="F2" s="3"/>
      <c r="G2" s="3"/>
      <c r="H2" s="3"/>
      <c r="I2" s="3"/>
      <c r="J2" s="3"/>
      <c r="K2" s="3"/>
      <c r="L2" s="3"/>
      <c r="R2" s="65"/>
    </row>
    <row r="3" spans="1:18" ht="17.25" customHeight="1">
      <c r="A3" s="66"/>
      <c r="B3" s="66"/>
      <c r="C3" s="105"/>
      <c r="D3" s="66"/>
      <c r="E3" s="4"/>
      <c r="F3" s="3"/>
      <c r="G3" s="3"/>
      <c r="H3" s="3"/>
      <c r="I3" s="3"/>
      <c r="J3" s="3"/>
      <c r="K3" s="3"/>
      <c r="L3" s="3"/>
      <c r="R3" s="65"/>
    </row>
    <row r="4" spans="1:18" ht="8.85" customHeight="1" thickBot="1">
      <c r="A4" s="105"/>
      <c r="B4" s="105"/>
      <c r="C4" s="5"/>
      <c r="D4" s="5"/>
      <c r="E4" s="3"/>
      <c r="F4" s="3"/>
      <c r="G4" s="3"/>
      <c r="H4" s="3"/>
      <c r="I4" s="3"/>
      <c r="J4" s="3"/>
      <c r="K4" s="3"/>
      <c r="L4" s="3"/>
      <c r="R4" s="65"/>
    </row>
    <row r="5" spans="1:18" ht="13.5" thickBot="1">
      <c r="A5" s="78"/>
      <c r="B5" s="78"/>
      <c r="C5" s="105"/>
      <c r="D5" s="72"/>
      <c r="E5" s="99" t="s">
        <v>46</v>
      </c>
      <c r="F5" s="119">
        <f>'Input and Output'!D4</f>
        <v>1000000</v>
      </c>
      <c r="G5" s="3"/>
      <c r="H5" s="78"/>
      <c r="I5" s="3"/>
      <c r="J5" s="3"/>
      <c r="K5" s="3"/>
      <c r="L5" s="3"/>
      <c r="R5" s="65"/>
    </row>
    <row r="6" spans="1:18" ht="13.5" thickBot="1">
      <c r="A6" s="78"/>
      <c r="B6" s="78"/>
      <c r="C6" s="105"/>
      <c r="D6" s="72"/>
      <c r="E6" s="99" t="s">
        <v>4</v>
      </c>
      <c r="F6" s="68">
        <f>'Input and Output'!D5</f>
        <v>25</v>
      </c>
      <c r="G6" s="3"/>
      <c r="H6" s="3"/>
      <c r="I6" s="3"/>
      <c r="J6" s="3"/>
      <c r="K6" s="3"/>
      <c r="L6" s="3"/>
      <c r="R6" s="65"/>
    </row>
    <row r="7" spans="1:18" ht="13.5" thickBot="1">
      <c r="A7" s="78"/>
      <c r="B7" s="78"/>
      <c r="C7" s="67"/>
      <c r="D7" s="73"/>
      <c r="E7" s="74" t="s">
        <v>5</v>
      </c>
      <c r="F7" s="68">
        <f>'Input and Output'!D6</f>
        <v>5</v>
      </c>
      <c r="G7" s="3"/>
      <c r="H7" s="3"/>
      <c r="I7" s="3"/>
      <c r="J7" s="3"/>
      <c r="K7" s="3"/>
      <c r="L7" s="3"/>
      <c r="R7" s="65"/>
    </row>
    <row r="8" spans="1:18" ht="13.5" thickBot="1">
      <c r="A8" s="78"/>
      <c r="B8" s="116"/>
      <c r="C8" s="105"/>
      <c r="D8" s="72"/>
      <c r="E8" s="99" t="s">
        <v>47</v>
      </c>
      <c r="F8" s="69">
        <f>'Input and Output'!D7</f>
        <v>3.5400000000000001E-2</v>
      </c>
      <c r="G8" s="3"/>
      <c r="H8" s="3"/>
      <c r="I8" s="3"/>
      <c r="J8" s="3"/>
      <c r="K8" s="3"/>
      <c r="L8" s="3"/>
      <c r="R8" s="65"/>
    </row>
    <row r="9" spans="1:18" ht="13.5" thickBot="1">
      <c r="A9" s="78"/>
      <c r="B9" s="116"/>
      <c r="C9" s="105"/>
      <c r="D9" s="72"/>
      <c r="E9" s="99" t="s">
        <v>9</v>
      </c>
      <c r="F9" s="69">
        <f>'Input and Output'!D8</f>
        <v>0.03</v>
      </c>
      <c r="G9" s="3"/>
      <c r="H9" s="3"/>
      <c r="I9" s="3"/>
      <c r="J9" s="3"/>
      <c r="K9" s="3"/>
      <c r="L9" s="3"/>
      <c r="R9" s="65"/>
    </row>
    <row r="10" spans="1:18" ht="13.5" thickBot="1">
      <c r="A10" s="78"/>
      <c r="B10" s="117"/>
      <c r="C10" s="105"/>
      <c r="D10" s="72"/>
      <c r="E10" s="99" t="s">
        <v>48</v>
      </c>
      <c r="F10" s="69">
        <f>'Input and Output'!D9</f>
        <v>6.54E-2</v>
      </c>
      <c r="G10" s="3"/>
      <c r="H10" s="82">
        <f>IF(F7&gt;F6,"Warning!  Commitment Term cannot exceed Amortization Term",0)</f>
        <v>0</v>
      </c>
      <c r="I10" s="82"/>
      <c r="J10" s="82"/>
      <c r="K10" s="82"/>
      <c r="L10" s="66"/>
      <c r="R10" s="65"/>
    </row>
    <row r="11" spans="1:18" ht="13.5" thickBot="1">
      <c r="A11" s="78"/>
      <c r="B11" s="117"/>
      <c r="C11" s="105"/>
      <c r="D11" s="72"/>
      <c r="E11" s="99" t="s">
        <v>49</v>
      </c>
      <c r="F11" s="69">
        <f>U58+F9</f>
        <v>7.3499999999999996E-2</v>
      </c>
      <c r="G11" s="3"/>
      <c r="H11" s="82"/>
      <c r="I11" s="82"/>
      <c r="J11" s="82"/>
      <c r="K11" s="82"/>
      <c r="L11" s="66"/>
      <c r="R11" s="65"/>
    </row>
    <row r="12" spans="1:18" ht="13.5" thickBot="1">
      <c r="A12" s="78"/>
      <c r="B12" s="117"/>
      <c r="C12" s="105"/>
      <c r="D12" s="72"/>
      <c r="E12" s="74" t="s">
        <v>13</v>
      </c>
      <c r="F12" s="70">
        <f ca="1">TODAY()</f>
        <v>45859</v>
      </c>
      <c r="G12" s="3"/>
      <c r="H12" s="82"/>
      <c r="I12" s="82"/>
      <c r="J12" s="82"/>
      <c r="K12" s="82"/>
      <c r="L12" s="66"/>
      <c r="O12" s="78" t="s">
        <v>14</v>
      </c>
      <c r="P12" s="78">
        <v>360</v>
      </c>
      <c r="R12" s="65"/>
    </row>
    <row r="13" spans="1:18" ht="13.9" hidden="1" customHeight="1" thickBot="1">
      <c r="A13" s="78"/>
      <c r="B13" s="117"/>
      <c r="C13" s="105"/>
      <c r="D13" s="72"/>
      <c r="E13" s="74" t="s">
        <v>15</v>
      </c>
      <c r="F13" s="120">
        <v>1</v>
      </c>
      <c r="G13" s="3"/>
      <c r="H13" s="66"/>
      <c r="I13" s="66"/>
      <c r="J13" s="66"/>
      <c r="K13" s="66"/>
      <c r="L13" s="66"/>
      <c r="O13" s="78" t="s">
        <v>16</v>
      </c>
      <c r="P13" s="78">
        <v>12</v>
      </c>
      <c r="R13" s="65"/>
    </row>
    <row r="14" spans="1:18" ht="9.9499999999999993" hidden="1" customHeight="1">
      <c r="A14" s="78"/>
      <c r="B14" s="117"/>
      <c r="C14" s="78"/>
      <c r="D14" s="3"/>
      <c r="E14" s="3"/>
      <c r="F14" s="64" t="s">
        <v>17</v>
      </c>
      <c r="G14" s="3"/>
      <c r="H14" s="66"/>
      <c r="I14" s="66"/>
      <c r="J14" s="66"/>
      <c r="K14" s="66"/>
      <c r="L14" s="66"/>
      <c r="R14" s="65"/>
    </row>
    <row r="15" spans="1:18" ht="9.9499999999999993" customHeight="1">
      <c r="A15" s="78"/>
      <c r="B15" s="117"/>
      <c r="C15" s="78"/>
      <c r="D15" s="3"/>
      <c r="E15" s="3"/>
      <c r="F15" s="64"/>
      <c r="G15" s="3"/>
      <c r="H15" s="66"/>
      <c r="I15" s="66"/>
      <c r="J15" s="66"/>
      <c r="K15" s="66"/>
      <c r="L15" s="66"/>
      <c r="R15" s="65"/>
    </row>
    <row r="16" spans="1:18">
      <c r="A16" s="3"/>
      <c r="B16" s="3"/>
      <c r="C16" s="3"/>
      <c r="D16" s="206"/>
      <c r="E16" s="207"/>
      <c r="F16" s="207"/>
      <c r="G16" s="207"/>
      <c r="H16" s="207"/>
      <c r="I16" s="207"/>
      <c r="J16" s="207"/>
      <c r="K16" s="3"/>
      <c r="L16" s="3"/>
      <c r="R16" s="65"/>
    </row>
    <row r="17" spans="1:18" hidden="1">
      <c r="A17" s="3"/>
      <c r="B17" s="3"/>
      <c r="C17" s="85" t="s">
        <v>50</v>
      </c>
      <c r="D17" s="86" t="e">
        <f>-3*#REF!</f>
        <v>#REF!</v>
      </c>
      <c r="E17" s="86" t="e">
        <f>-2*#REF!</f>
        <v>#REF!</v>
      </c>
      <c r="F17" s="86" t="e">
        <f>-#REF!</f>
        <v>#REF!</v>
      </c>
      <c r="G17" s="87">
        <v>0</v>
      </c>
      <c r="H17" s="86" t="e">
        <f>#REF!</f>
        <v>#REF!</v>
      </c>
      <c r="I17" s="86" t="e">
        <f>2*#REF!</f>
        <v>#REF!</v>
      </c>
      <c r="J17" s="86" t="e">
        <f>3*#REF!</f>
        <v>#REF!</v>
      </c>
      <c r="K17" s="83" t="s">
        <v>19</v>
      </c>
      <c r="L17" s="84"/>
      <c r="R17" s="65"/>
    </row>
    <row r="18" spans="1:18" hidden="1">
      <c r="A18" s="3"/>
      <c r="B18" s="3"/>
      <c r="C18" s="85" t="s">
        <v>51</v>
      </c>
      <c r="D18" s="88" t="e">
        <f>F8-#REF!*3</f>
        <v>#REF!</v>
      </c>
      <c r="E18" s="88" t="e">
        <f>F8-#REF!*2</f>
        <v>#REF!</v>
      </c>
      <c r="F18" s="89" t="e">
        <f>F8-#REF!</f>
        <v>#REF!</v>
      </c>
      <c r="G18" s="89">
        <f>F8</f>
        <v>3.5400000000000001E-2</v>
      </c>
      <c r="H18" s="89" t="e">
        <f>F8+#REF!</f>
        <v>#REF!</v>
      </c>
      <c r="I18" s="90" t="e">
        <f>F8+#REF!*2</f>
        <v>#REF!</v>
      </c>
      <c r="J18" s="88" t="e">
        <f>F8+#REF!*3</f>
        <v>#REF!</v>
      </c>
      <c r="K18" s="77" t="s">
        <v>20</v>
      </c>
      <c r="L18" s="6"/>
      <c r="R18" s="65"/>
    </row>
    <row r="19" spans="1:18" hidden="1">
      <c r="A19" s="2">
        <f>IF(L19&gt;0,L19,0)</f>
        <v>5</v>
      </c>
      <c r="B19" s="3"/>
      <c r="C19" s="91" t="str">
        <f>A19&amp;"yrs"</f>
        <v>5yrs</v>
      </c>
      <c r="D19" s="92" t="e">
        <f>NPV(D$18/$P$13,D55:D$414)</f>
        <v>#REF!</v>
      </c>
      <c r="E19" s="92" t="e">
        <f>NPV(E$18/$P$13,E55:E$414)</f>
        <v>#REF!</v>
      </c>
      <c r="F19" s="92" t="e">
        <f>NPV(F$18/$P$13,F55:F$414)</f>
        <v>#REF!</v>
      </c>
      <c r="G19" s="92">
        <v>0</v>
      </c>
      <c r="H19" s="92" t="e">
        <f>NPV(H$18/$P$13,H55:H$414)</f>
        <v>#REF!</v>
      </c>
      <c r="I19" s="92" t="e">
        <f>NPV(I$18/$P$13,I55:I$414)</f>
        <v>#REF!</v>
      </c>
      <c r="J19" s="92" t="e">
        <f>NPV(J$18/$P$13,J55:J$414)</f>
        <v>#REF!</v>
      </c>
      <c r="K19" s="63"/>
      <c r="L19" s="2">
        <f>F7</f>
        <v>5</v>
      </c>
      <c r="R19" s="65"/>
    </row>
    <row r="20" spans="1:18" hidden="1">
      <c r="A20" s="2">
        <f t="shared" ref="A20:A50" si="0">IF(L20&gt;0,L20,0)</f>
        <v>4</v>
      </c>
      <c r="B20" s="7" t="s">
        <v>52</v>
      </c>
      <c r="C20" s="91" t="str">
        <f t="shared" ref="C20:C32" si="1">A20&amp;"yrs"</f>
        <v>4yrs</v>
      </c>
      <c r="D20" s="92" t="e">
        <f>NPV(D$18/$P$13,D67:D$414)</f>
        <v>#REF!</v>
      </c>
      <c r="E20" s="92" t="e">
        <f>NPV(E$18/$P$13,E67:E$414)</f>
        <v>#REF!</v>
      </c>
      <c r="F20" s="92" t="e">
        <f>NPV(F$18/$P$13,F67:F$414)</f>
        <v>#REF!</v>
      </c>
      <c r="G20" s="92">
        <v>0</v>
      </c>
      <c r="H20" s="92" t="e">
        <f>NPV(H$18/$P$13,H67:H$414)</f>
        <v>#REF!</v>
      </c>
      <c r="I20" s="92" t="e">
        <f>NPV(I$18/$P$13,I67:I$414)</f>
        <v>#REF!</v>
      </c>
      <c r="J20" s="92" t="e">
        <f>NPV(J$18/$P$13,J67:J$414)</f>
        <v>#REF!</v>
      </c>
      <c r="K20" s="63"/>
      <c r="L20" s="2">
        <f>L19-1</f>
        <v>4</v>
      </c>
      <c r="R20" s="65"/>
    </row>
    <row r="21" spans="1:18" hidden="1">
      <c r="A21" s="2">
        <f t="shared" si="0"/>
        <v>3</v>
      </c>
      <c r="B21" s="7"/>
      <c r="C21" s="91" t="str">
        <f t="shared" si="1"/>
        <v>3yrs</v>
      </c>
      <c r="D21" s="92" t="e">
        <f>NPV(D$18/$P$13,D79:D$414)</f>
        <v>#REF!</v>
      </c>
      <c r="E21" s="92" t="e">
        <f>NPV(E$18/$P$13,E79:E$414)</f>
        <v>#REF!</v>
      </c>
      <c r="F21" s="92" t="e">
        <f>NPV(F$18/$P$13,F79:F$414)</f>
        <v>#REF!</v>
      </c>
      <c r="G21" s="92">
        <v>0</v>
      </c>
      <c r="H21" s="92" t="e">
        <f>NPV(H$18/$P$13,H79:H$414)</f>
        <v>#REF!</v>
      </c>
      <c r="I21" s="92" t="e">
        <f>NPV(I$18/$P$13,I79:I$414)</f>
        <v>#REF!</v>
      </c>
      <c r="J21" s="92" t="e">
        <f>NPV(J$18/$P$13,J79:J$414)</f>
        <v>#REF!</v>
      </c>
      <c r="K21" s="63"/>
      <c r="L21" s="2">
        <f t="shared" ref="L21:L48" si="2">L20-1</f>
        <v>3</v>
      </c>
      <c r="R21" s="65"/>
    </row>
    <row r="22" spans="1:18" hidden="1">
      <c r="A22" s="2">
        <f t="shared" si="0"/>
        <v>2</v>
      </c>
      <c r="B22" s="3"/>
      <c r="C22" s="93" t="str">
        <f t="shared" si="1"/>
        <v>2yrs</v>
      </c>
      <c r="D22" s="92" t="e">
        <f>NPV(D$18/$P$13,D91:D$414)</f>
        <v>#REF!</v>
      </c>
      <c r="E22" s="92" t="e">
        <f>NPV(E$18/$P$13,E91:E$414)</f>
        <v>#REF!</v>
      </c>
      <c r="F22" s="92" t="e">
        <f>NPV(F$18/$P$13,F91:F$414)</f>
        <v>#REF!</v>
      </c>
      <c r="G22" s="92">
        <v>0</v>
      </c>
      <c r="H22" s="92" t="e">
        <f>NPV(H$18/$P$13,H91:H$414)</f>
        <v>#REF!</v>
      </c>
      <c r="I22" s="92" t="e">
        <f>NPV(I$18/$P$13,I91:I$414)</f>
        <v>#REF!</v>
      </c>
      <c r="J22" s="92" t="e">
        <f>NPV(J$18/$P$13,J91:J$414)</f>
        <v>#REF!</v>
      </c>
      <c r="K22" s="63"/>
      <c r="L22" s="2">
        <f t="shared" si="2"/>
        <v>2</v>
      </c>
      <c r="R22" s="65"/>
    </row>
    <row r="23" spans="1:18" ht="12.75" hidden="1" customHeight="1">
      <c r="A23" s="2">
        <f t="shared" si="0"/>
        <v>1</v>
      </c>
      <c r="B23" s="3"/>
      <c r="C23" s="93" t="str">
        <f t="shared" si="1"/>
        <v>1yrs</v>
      </c>
      <c r="D23" s="92" t="e">
        <f>NPV(D$18/$P$13,D103:D$414)</f>
        <v>#REF!</v>
      </c>
      <c r="E23" s="92" t="e">
        <f>NPV(E$18/$P$13,E103:E$414)</f>
        <v>#REF!</v>
      </c>
      <c r="F23" s="92" t="e">
        <f>NPV(F$18/$P$13,F103:F$414)</f>
        <v>#REF!</v>
      </c>
      <c r="G23" s="92">
        <v>0</v>
      </c>
      <c r="H23" s="92" t="e">
        <f>NPV(H$18/$P$13,H103:H$414)</f>
        <v>#REF!</v>
      </c>
      <c r="I23" s="92" t="e">
        <f>NPV(I$18/$P$13,I103:I$414)</f>
        <v>#REF!</v>
      </c>
      <c r="J23" s="92" t="e">
        <f>NPV(J$18/$P$13,J103:J$414)</f>
        <v>#REF!</v>
      </c>
      <c r="K23" s="63"/>
      <c r="L23" s="2">
        <f t="shared" si="2"/>
        <v>1</v>
      </c>
      <c r="R23" s="65"/>
    </row>
    <row r="24" spans="1:18" ht="12.75" hidden="1" customHeight="1">
      <c r="A24" s="2">
        <f t="shared" si="0"/>
        <v>0</v>
      </c>
      <c r="B24" s="3"/>
      <c r="C24" s="93" t="str">
        <f t="shared" si="1"/>
        <v>0yrs</v>
      </c>
      <c r="D24" s="92" t="e">
        <f>NPV(D$18/$P$13,D115:D$414)</f>
        <v>#REF!</v>
      </c>
      <c r="E24" s="92" t="e">
        <f>NPV(E$18/$P$13,E115:E$414)</f>
        <v>#REF!</v>
      </c>
      <c r="F24" s="92" t="e">
        <f>NPV(F$18/$P$13,F115:F$414)</f>
        <v>#REF!</v>
      </c>
      <c r="G24" s="92" t="e">
        <f t="shared" ref="G24:G37" si="3">IF(F24&lt;&gt;0,M24,"")</f>
        <v>#REF!</v>
      </c>
      <c r="H24" s="92" t="e">
        <f>NPV(H$18/$P$13,H115:H$414)</f>
        <v>#REF!</v>
      </c>
      <c r="I24" s="92" t="e">
        <f>NPV(I$18/$P$13,I115:I$414)</f>
        <v>#REF!</v>
      </c>
      <c r="J24" s="92" t="e">
        <f>NPV(J$18/$P$13,J115:J$414)</f>
        <v>#REF!</v>
      </c>
      <c r="K24" s="63"/>
      <c r="L24" s="2">
        <f t="shared" si="2"/>
        <v>0</v>
      </c>
      <c r="M24" s="60">
        <v>0</v>
      </c>
      <c r="N24" s="60"/>
      <c r="R24" s="65"/>
    </row>
    <row r="25" spans="1:18" hidden="1">
      <c r="A25" s="2">
        <f t="shared" si="0"/>
        <v>0</v>
      </c>
      <c r="B25" s="3"/>
      <c r="C25" s="93" t="str">
        <f t="shared" si="1"/>
        <v>0yrs</v>
      </c>
      <c r="D25" s="92" t="e">
        <f>NPV(D$18/$P$13,D127:D$414)</f>
        <v>#REF!</v>
      </c>
      <c r="E25" s="92" t="e">
        <f>NPV(E$18/$P$13,E127:E$414)</f>
        <v>#REF!</v>
      </c>
      <c r="F25" s="92" t="e">
        <f>NPV(F$18/$P$13,F127:F$414)</f>
        <v>#REF!</v>
      </c>
      <c r="G25" s="92" t="e">
        <f t="shared" si="3"/>
        <v>#REF!</v>
      </c>
      <c r="H25" s="92" t="e">
        <f>NPV(H$18/$P$13,H127:H$414)</f>
        <v>#REF!</v>
      </c>
      <c r="I25" s="92" t="e">
        <f>NPV(I$18/$P$13,I127:I$414)</f>
        <v>#REF!</v>
      </c>
      <c r="J25" s="92" t="e">
        <f>NPV(J$18/$P$13,J127:J$414)</f>
        <v>#REF!</v>
      </c>
      <c r="K25" s="63"/>
      <c r="L25" s="2">
        <f t="shared" si="2"/>
        <v>-1</v>
      </c>
      <c r="M25" s="60">
        <v>0</v>
      </c>
      <c r="N25" s="60"/>
      <c r="R25" s="65"/>
    </row>
    <row r="26" spans="1:18" hidden="1">
      <c r="A26" s="2">
        <f t="shared" si="0"/>
        <v>0</v>
      </c>
      <c r="C26" s="93" t="str">
        <f t="shared" si="1"/>
        <v>0yrs</v>
      </c>
      <c r="D26" s="92" t="e">
        <f>NPV(D$18/$P$13,D139:D$414)</f>
        <v>#REF!</v>
      </c>
      <c r="E26" s="92" t="e">
        <f>NPV(E$18/$P$13,E139:E$414)</f>
        <v>#REF!</v>
      </c>
      <c r="F26" s="92" t="e">
        <f>NPV(F$18/$P$13,F139:F$414)</f>
        <v>#REF!</v>
      </c>
      <c r="G26" s="92" t="e">
        <f t="shared" si="3"/>
        <v>#REF!</v>
      </c>
      <c r="H26" s="92" t="e">
        <f>NPV(H$18/$P$13,H139:H$414)</f>
        <v>#REF!</v>
      </c>
      <c r="I26" s="92" t="e">
        <f>NPV(I$18/$P$13,I139:I$414)</f>
        <v>#REF!</v>
      </c>
      <c r="J26" s="92" t="e">
        <f>NPV(J$18/$P$13,J139:J$414)</f>
        <v>#REF!</v>
      </c>
      <c r="K26" s="63"/>
      <c r="L26" s="2">
        <f t="shared" si="2"/>
        <v>-2</v>
      </c>
      <c r="M26" s="60">
        <v>0</v>
      </c>
      <c r="N26" s="60"/>
      <c r="R26" s="65"/>
    </row>
    <row r="27" spans="1:18" hidden="1">
      <c r="A27" s="2">
        <f t="shared" si="0"/>
        <v>0</v>
      </c>
      <c r="B27" s="3"/>
      <c r="C27" s="93" t="str">
        <f t="shared" si="1"/>
        <v>0yrs</v>
      </c>
      <c r="D27" s="92" t="e">
        <f>NPV(D$18/$P$13,D151:D$414)</f>
        <v>#REF!</v>
      </c>
      <c r="E27" s="92" t="e">
        <f>NPV(E$18/$P$13,E151:E$414)</f>
        <v>#REF!</v>
      </c>
      <c r="F27" s="92" t="e">
        <f>NPV(F$18/$P$13,F151:F$414)</f>
        <v>#REF!</v>
      </c>
      <c r="G27" s="92" t="e">
        <f t="shared" si="3"/>
        <v>#REF!</v>
      </c>
      <c r="H27" s="92" t="e">
        <f>NPV(H$18/$P$13,H151:H$414)</f>
        <v>#REF!</v>
      </c>
      <c r="I27" s="92" t="e">
        <f>NPV(I$18/$P$13,I151:I$414)</f>
        <v>#REF!</v>
      </c>
      <c r="J27" s="92" t="e">
        <f>NPV(J$18/$P$13,J151:J$414)</f>
        <v>#REF!</v>
      </c>
      <c r="K27" s="63"/>
      <c r="L27" s="2">
        <f t="shared" si="2"/>
        <v>-3</v>
      </c>
      <c r="M27" s="60">
        <v>0</v>
      </c>
      <c r="N27" s="60"/>
      <c r="R27" s="65"/>
    </row>
    <row r="28" spans="1:18" hidden="1">
      <c r="A28" s="2">
        <f t="shared" si="0"/>
        <v>0</v>
      </c>
      <c r="B28" s="3"/>
      <c r="C28" s="93" t="str">
        <f t="shared" si="1"/>
        <v>0yrs</v>
      </c>
      <c r="D28" s="92" t="e">
        <f>NPV(D$18/$P$13,D163:D$414)</f>
        <v>#REF!</v>
      </c>
      <c r="E28" s="92" t="e">
        <f>NPV(E$18/$P$13,E163:E$414)</f>
        <v>#REF!</v>
      </c>
      <c r="F28" s="92" t="e">
        <f>NPV(F$18/$P$13,F163:F$414)</f>
        <v>#REF!</v>
      </c>
      <c r="G28" s="92" t="e">
        <f t="shared" si="3"/>
        <v>#REF!</v>
      </c>
      <c r="H28" s="92" t="e">
        <f>NPV(H$18/$P$13,H163:H$414)</f>
        <v>#REF!</v>
      </c>
      <c r="I28" s="92" t="e">
        <f>NPV(I$18/$P$13,I163:I$414)</f>
        <v>#REF!</v>
      </c>
      <c r="J28" s="92" t="e">
        <f>NPV(J$18/$P$13,J163:J$414)</f>
        <v>#REF!</v>
      </c>
      <c r="K28" s="63"/>
      <c r="L28" s="2">
        <f t="shared" si="2"/>
        <v>-4</v>
      </c>
      <c r="M28" s="60">
        <v>0</v>
      </c>
      <c r="N28" s="60"/>
      <c r="R28" s="65"/>
    </row>
    <row r="29" spans="1:18" hidden="1">
      <c r="A29" s="2">
        <f t="shared" si="0"/>
        <v>0</v>
      </c>
      <c r="B29" s="3"/>
      <c r="C29" s="93" t="str">
        <f t="shared" si="1"/>
        <v>0yrs</v>
      </c>
      <c r="D29" s="92" t="e">
        <f>NPV(D$18/$P$13,D175:D$354)</f>
        <v>#REF!</v>
      </c>
      <c r="E29" s="92" t="e">
        <f>NPV(E$18/$P$13,E175:E$354)</f>
        <v>#REF!</v>
      </c>
      <c r="F29" s="92" t="e">
        <f>NPV(F$18/$P$13,F175:F$354)</f>
        <v>#REF!</v>
      </c>
      <c r="G29" s="92" t="e">
        <f t="shared" si="3"/>
        <v>#REF!</v>
      </c>
      <c r="H29" s="92" t="e">
        <f>NPV(H$18/$P$13,H175:H$354)</f>
        <v>#REF!</v>
      </c>
      <c r="I29" s="92" t="e">
        <f>NPV(I$18/$P$13,I175:I$354)</f>
        <v>#REF!</v>
      </c>
      <c r="J29" s="92" t="e">
        <f>NPV(J$18/$P$13,J175:J$354)</f>
        <v>#REF!</v>
      </c>
      <c r="K29" s="63"/>
      <c r="L29" s="2">
        <f t="shared" si="2"/>
        <v>-5</v>
      </c>
      <c r="M29" s="60"/>
      <c r="N29" s="60"/>
      <c r="R29" s="65"/>
    </row>
    <row r="30" spans="1:18" hidden="1">
      <c r="A30" s="2">
        <f t="shared" si="0"/>
        <v>0</v>
      </c>
      <c r="B30" s="3"/>
      <c r="C30" s="93" t="str">
        <f t="shared" si="1"/>
        <v>0yrs</v>
      </c>
      <c r="D30" s="92" t="e">
        <f>NPV(D$18/$P$13,D187:D$414)</f>
        <v>#REF!</v>
      </c>
      <c r="E30" s="92" t="e">
        <f>NPV(E$18/$P$13,E187:E$414)</f>
        <v>#REF!</v>
      </c>
      <c r="F30" s="92" t="e">
        <f>NPV(F$18/$P$13,F187:F$414)</f>
        <v>#REF!</v>
      </c>
      <c r="G30" s="92" t="e">
        <f t="shared" si="3"/>
        <v>#REF!</v>
      </c>
      <c r="H30" s="92" t="e">
        <f>NPV(H$18/$P$13,H187:H$414)</f>
        <v>#REF!</v>
      </c>
      <c r="I30" s="92" t="e">
        <f>NPV(I$18/$P$13,I187:I$414)</f>
        <v>#REF!</v>
      </c>
      <c r="J30" s="92" t="e">
        <f>NPV(J$18/$P$13,J187:J$414)</f>
        <v>#REF!</v>
      </c>
      <c r="K30" s="63"/>
      <c r="L30" s="2">
        <f t="shared" si="2"/>
        <v>-6</v>
      </c>
      <c r="M30" s="60"/>
      <c r="N30" s="60"/>
      <c r="R30" s="65"/>
    </row>
    <row r="31" spans="1:18" hidden="1">
      <c r="A31" s="2">
        <f t="shared" si="0"/>
        <v>0</v>
      </c>
      <c r="B31" s="3"/>
      <c r="C31" s="93" t="str">
        <f t="shared" si="1"/>
        <v>0yrs</v>
      </c>
      <c r="D31" s="92" t="e">
        <f>NPV(D$18/$P$13,D199:D$414)</f>
        <v>#REF!</v>
      </c>
      <c r="E31" s="92" t="e">
        <f>NPV(E$18/$P$13,E199:E$414)</f>
        <v>#REF!</v>
      </c>
      <c r="F31" s="92" t="e">
        <f>NPV(F$18/$P$13,F199:F$414)</f>
        <v>#REF!</v>
      </c>
      <c r="G31" s="92" t="e">
        <f t="shared" si="3"/>
        <v>#REF!</v>
      </c>
      <c r="H31" s="92" t="e">
        <f>NPV(H$18/$P$13,H199:H$414)</f>
        <v>#REF!</v>
      </c>
      <c r="I31" s="92" t="e">
        <f>NPV(I$18/$P$13,I199:I$414)</f>
        <v>#REF!</v>
      </c>
      <c r="J31" s="92" t="e">
        <f>NPV(J$18/$P$13,J199:J$414)</f>
        <v>#REF!</v>
      </c>
      <c r="K31" s="63"/>
      <c r="L31" s="2">
        <f t="shared" si="2"/>
        <v>-7</v>
      </c>
      <c r="M31" s="60"/>
      <c r="N31" s="60"/>
      <c r="R31" s="65"/>
    </row>
    <row r="32" spans="1:18" hidden="1">
      <c r="A32" s="2">
        <f t="shared" si="0"/>
        <v>0</v>
      </c>
      <c r="B32" s="3"/>
      <c r="C32" s="93" t="str">
        <f t="shared" si="1"/>
        <v>0yrs</v>
      </c>
      <c r="D32" s="92" t="e">
        <f>NPV(D$18/$P$13,D211:D$414)</f>
        <v>#REF!</v>
      </c>
      <c r="E32" s="92" t="e">
        <f>NPV(E$18/$P$13,E211:E$414)</f>
        <v>#REF!</v>
      </c>
      <c r="F32" s="92" t="e">
        <f>NPV(F$18/$P$13,F211:F$414)</f>
        <v>#REF!</v>
      </c>
      <c r="G32" s="92" t="e">
        <f t="shared" si="3"/>
        <v>#REF!</v>
      </c>
      <c r="H32" s="92" t="e">
        <f>NPV(H$18/$P$13,H211:H$414)</f>
        <v>#REF!</v>
      </c>
      <c r="I32" s="92" t="e">
        <f>NPV(I$18/$P$13,I211:I$414)</f>
        <v>#REF!</v>
      </c>
      <c r="J32" s="92" t="e">
        <f>NPV(J$18/$P$13,J211:J$414)</f>
        <v>#REF!</v>
      </c>
      <c r="K32" s="63"/>
      <c r="L32" s="2">
        <f t="shared" si="2"/>
        <v>-8</v>
      </c>
      <c r="M32" s="60"/>
      <c r="N32" s="60"/>
      <c r="R32" s="65"/>
    </row>
    <row r="33" spans="1:18" hidden="1">
      <c r="A33" s="2">
        <f t="shared" si="0"/>
        <v>0</v>
      </c>
      <c r="B33" s="3"/>
      <c r="C33" s="93" t="str">
        <f t="shared" ref="C33:C43" si="4">A33&amp;"yrs"</f>
        <v>0yrs</v>
      </c>
      <c r="D33" s="92" t="e">
        <f>NPV(D$18/$P$13,D223:D$414)</f>
        <v>#REF!</v>
      </c>
      <c r="E33" s="92" t="e">
        <f>NPV(E$18/$P$13,E223:E$414)</f>
        <v>#REF!</v>
      </c>
      <c r="F33" s="92" t="e">
        <f>NPV(F$18/$P$13,F223:F$414)</f>
        <v>#REF!</v>
      </c>
      <c r="G33" s="92" t="e">
        <f t="shared" si="3"/>
        <v>#REF!</v>
      </c>
      <c r="H33" s="92" t="e">
        <f>NPV(H$18/$P$13,H223:H$414)</f>
        <v>#REF!</v>
      </c>
      <c r="I33" s="92" t="e">
        <f>NPV(I$18/$P$13,I223:I$414)</f>
        <v>#REF!</v>
      </c>
      <c r="J33" s="92" t="e">
        <f>NPV(J$18/$P$13,J223:J$414)</f>
        <v>#REF!</v>
      </c>
      <c r="K33" s="63"/>
      <c r="L33" s="2">
        <f t="shared" si="2"/>
        <v>-9</v>
      </c>
      <c r="M33" s="60"/>
      <c r="N33" s="60"/>
      <c r="R33" s="65"/>
    </row>
    <row r="34" spans="1:18" hidden="1">
      <c r="A34" s="2">
        <f t="shared" si="0"/>
        <v>0</v>
      </c>
      <c r="B34" s="3"/>
      <c r="C34" s="93" t="str">
        <f t="shared" si="4"/>
        <v>0yrs</v>
      </c>
      <c r="D34" s="92" t="e">
        <f>NPV(D$18/$P$13,D235:D$414)</f>
        <v>#REF!</v>
      </c>
      <c r="E34" s="92" t="e">
        <f>NPV(E$18/$P$13,E235:E$414)</f>
        <v>#REF!</v>
      </c>
      <c r="F34" s="92" t="e">
        <f>NPV(F$18/$P$13,F235:F$414)</f>
        <v>#REF!</v>
      </c>
      <c r="G34" s="92" t="e">
        <f t="shared" si="3"/>
        <v>#REF!</v>
      </c>
      <c r="H34" s="92" t="e">
        <f>NPV(H$18/$P$13,H235:H$414)</f>
        <v>#REF!</v>
      </c>
      <c r="I34" s="92" t="e">
        <f>NPV(I$18/$P$13,I235:I$414)</f>
        <v>#REF!</v>
      </c>
      <c r="J34" s="92" t="e">
        <f>NPV(J$18/$P$13,J235:J$414)</f>
        <v>#REF!</v>
      </c>
      <c r="K34" s="63"/>
      <c r="L34" s="2">
        <f t="shared" si="2"/>
        <v>-10</v>
      </c>
      <c r="M34" s="60"/>
      <c r="N34" s="60"/>
      <c r="R34" s="65"/>
    </row>
    <row r="35" spans="1:18" hidden="1">
      <c r="A35" s="2">
        <f t="shared" si="0"/>
        <v>0</v>
      </c>
      <c r="B35" s="3"/>
      <c r="C35" s="93" t="str">
        <f t="shared" si="4"/>
        <v>0yrs</v>
      </c>
      <c r="D35" s="92" t="e">
        <f>NPV(D$18/$P$13,D247:D$414)</f>
        <v>#REF!</v>
      </c>
      <c r="E35" s="92" t="e">
        <f>NPV(E$18/$P$13,E247:E$414)</f>
        <v>#REF!</v>
      </c>
      <c r="F35" s="92" t="e">
        <f>NPV(F$18/$P$13,F247:F$414)</f>
        <v>#REF!</v>
      </c>
      <c r="G35" s="92" t="e">
        <f t="shared" si="3"/>
        <v>#REF!</v>
      </c>
      <c r="H35" s="92" t="e">
        <f>NPV(H$18/$P$13,H247:H$414)</f>
        <v>#REF!</v>
      </c>
      <c r="I35" s="92" t="e">
        <f>NPV(I$18/$P$13,I247:I$414)</f>
        <v>#REF!</v>
      </c>
      <c r="J35" s="92" t="e">
        <f>NPV(J$18/$P$13,J247:J$414)</f>
        <v>#REF!</v>
      </c>
      <c r="K35" s="63"/>
      <c r="L35" s="2">
        <f t="shared" si="2"/>
        <v>-11</v>
      </c>
      <c r="M35" s="60"/>
      <c r="N35" s="60"/>
      <c r="R35" s="65"/>
    </row>
    <row r="36" spans="1:18" hidden="1">
      <c r="A36" s="2">
        <f t="shared" si="0"/>
        <v>0</v>
      </c>
      <c r="B36" s="3"/>
      <c r="C36" s="93" t="str">
        <f t="shared" si="4"/>
        <v>0yrs</v>
      </c>
      <c r="D36" s="92" t="e">
        <f>NPV(D$18/$P$13,D259:D$414)</f>
        <v>#REF!</v>
      </c>
      <c r="E36" s="92" t="e">
        <f>NPV(E$18/$P$13,E259:E$414)</f>
        <v>#REF!</v>
      </c>
      <c r="F36" s="92" t="e">
        <f>NPV(F$18/$P$13,F259:F$414)</f>
        <v>#REF!</v>
      </c>
      <c r="G36" s="92" t="e">
        <f t="shared" si="3"/>
        <v>#REF!</v>
      </c>
      <c r="H36" s="92" t="e">
        <f>NPV(H$18/$P$13,H259:H$414)</f>
        <v>#REF!</v>
      </c>
      <c r="I36" s="92" t="e">
        <f>NPV(I$18/$P$13,I259:I$414)</f>
        <v>#REF!</v>
      </c>
      <c r="J36" s="92" t="e">
        <f>NPV(J$18/$P$13,J259:J$414)</f>
        <v>#REF!</v>
      </c>
      <c r="K36" s="63"/>
      <c r="L36" s="2">
        <f t="shared" si="2"/>
        <v>-12</v>
      </c>
      <c r="M36" s="60"/>
      <c r="N36" s="60"/>
      <c r="R36" s="65"/>
    </row>
    <row r="37" spans="1:18" hidden="1">
      <c r="A37" s="2">
        <f t="shared" si="0"/>
        <v>0</v>
      </c>
      <c r="B37" s="3"/>
      <c r="C37" s="93" t="str">
        <f t="shared" si="4"/>
        <v>0yrs</v>
      </c>
      <c r="D37" s="92" t="e">
        <f>NPV(D$18/$P$13,D271:D$414)</f>
        <v>#REF!</v>
      </c>
      <c r="E37" s="92" t="e">
        <f>NPV(E$18/$P$13,E271:E$414)</f>
        <v>#REF!</v>
      </c>
      <c r="F37" s="92" t="e">
        <f>NPV(F$18/$P$13,F271:F$414)</f>
        <v>#REF!</v>
      </c>
      <c r="G37" s="92" t="e">
        <f t="shared" si="3"/>
        <v>#REF!</v>
      </c>
      <c r="H37" s="92" t="e">
        <f>NPV(H$18/$P$13,H271:H$414)</f>
        <v>#REF!</v>
      </c>
      <c r="I37" s="92" t="e">
        <f>NPV(I$18/$P$13,I271:I$414)</f>
        <v>#REF!</v>
      </c>
      <c r="J37" s="92" t="e">
        <f>NPV(J$18/$P$13,J271:J$414)</f>
        <v>#REF!</v>
      </c>
      <c r="K37" s="63"/>
      <c r="L37" s="2">
        <f t="shared" si="2"/>
        <v>-13</v>
      </c>
      <c r="M37" s="60"/>
      <c r="N37" s="60"/>
      <c r="R37" s="65"/>
    </row>
    <row r="38" spans="1:18" hidden="1">
      <c r="A38" s="2">
        <f t="shared" si="0"/>
        <v>0</v>
      </c>
      <c r="B38" s="3"/>
      <c r="C38" s="93" t="str">
        <f t="shared" si="4"/>
        <v>0yrs</v>
      </c>
      <c r="D38" s="92" t="e">
        <f>NPV(D$18/$P$13,D283:D$414)</f>
        <v>#REF!</v>
      </c>
      <c r="E38" s="92" t="e">
        <f>NPV(E$18/$P$13,E283:E$414)</f>
        <v>#REF!</v>
      </c>
      <c r="F38" s="92" t="e">
        <f>NPV(F$18/$P$13,F283:F$414)</f>
        <v>#REF!</v>
      </c>
      <c r="G38" s="92" t="e">
        <f t="shared" ref="G38:G43" si="5">IF(F38&lt;&gt;0,M38,"")</f>
        <v>#REF!</v>
      </c>
      <c r="H38" s="92" t="e">
        <f>NPV(H$18/$P$13,H283:H$414)</f>
        <v>#REF!</v>
      </c>
      <c r="I38" s="92" t="e">
        <f>NPV(I$18/$P$13,I283:I$414)</f>
        <v>#REF!</v>
      </c>
      <c r="J38" s="92" t="e">
        <f>NPV(J$18/$P$13,J283:J$414)</f>
        <v>#REF!</v>
      </c>
      <c r="K38" s="63"/>
      <c r="L38" s="2">
        <f t="shared" si="2"/>
        <v>-14</v>
      </c>
      <c r="M38" s="60"/>
      <c r="N38" s="60"/>
      <c r="R38" s="65"/>
    </row>
    <row r="39" spans="1:18" hidden="1">
      <c r="A39" s="2">
        <f t="shared" si="0"/>
        <v>0</v>
      </c>
      <c r="B39" s="3"/>
      <c r="C39" s="93" t="str">
        <f t="shared" si="4"/>
        <v>0yrs</v>
      </c>
      <c r="D39" s="92" t="e">
        <f>NPV(D$18/$P$13,D295:D$414)</f>
        <v>#REF!</v>
      </c>
      <c r="E39" s="92" t="e">
        <f>NPV(E$18/$P$13,E295:E$414)</f>
        <v>#REF!</v>
      </c>
      <c r="F39" s="92" t="e">
        <f>NPV(F$18/$P$13,F295:F$414)</f>
        <v>#REF!</v>
      </c>
      <c r="G39" s="92" t="e">
        <f t="shared" si="5"/>
        <v>#REF!</v>
      </c>
      <c r="H39" s="92" t="e">
        <f>NPV(H$18/$P$13,H295:H$414)</f>
        <v>#REF!</v>
      </c>
      <c r="I39" s="92" t="e">
        <f>NPV(I$18/$P$13,I295:I$414)</f>
        <v>#REF!</v>
      </c>
      <c r="J39" s="92" t="e">
        <f>NPV(J$18/$P$13,J295:J$414)</f>
        <v>#REF!</v>
      </c>
      <c r="K39" s="63"/>
      <c r="L39" s="2">
        <f t="shared" si="2"/>
        <v>-15</v>
      </c>
      <c r="M39" s="60"/>
      <c r="N39" s="60"/>
      <c r="R39" s="65"/>
    </row>
    <row r="40" spans="1:18" hidden="1">
      <c r="A40" s="2">
        <f t="shared" si="0"/>
        <v>0</v>
      </c>
      <c r="B40" s="3"/>
      <c r="C40" s="93" t="str">
        <f t="shared" si="4"/>
        <v>0yrs</v>
      </c>
      <c r="D40" s="92" t="e">
        <f>NPV(D$18/$P$13,D307:D$414)</f>
        <v>#REF!</v>
      </c>
      <c r="E40" s="92" t="e">
        <f>NPV(E$18/$P$13,E307:E$414)</f>
        <v>#REF!</v>
      </c>
      <c r="F40" s="92" t="e">
        <f>NPV(F$18/$P$13,F307:F$414)</f>
        <v>#REF!</v>
      </c>
      <c r="G40" s="92" t="e">
        <f t="shared" si="5"/>
        <v>#REF!</v>
      </c>
      <c r="H40" s="92" t="e">
        <f>NPV(H$18/$P$13,H307:H$414)</f>
        <v>#REF!</v>
      </c>
      <c r="I40" s="92" t="e">
        <f>NPV(I$18/$P$13,I307:I$414)</f>
        <v>#REF!</v>
      </c>
      <c r="J40" s="92" t="e">
        <f>NPV(J$18/$P$13,J307:J$414)</f>
        <v>#REF!</v>
      </c>
      <c r="K40" s="63"/>
      <c r="L40" s="2">
        <f t="shared" si="2"/>
        <v>-16</v>
      </c>
      <c r="M40" s="60"/>
      <c r="N40" s="60"/>
      <c r="R40" s="65"/>
    </row>
    <row r="41" spans="1:18" hidden="1">
      <c r="A41" s="2">
        <f t="shared" si="0"/>
        <v>0</v>
      </c>
      <c r="B41" s="3"/>
      <c r="C41" s="93" t="str">
        <f t="shared" si="4"/>
        <v>0yrs</v>
      </c>
      <c r="D41" s="92" t="e">
        <f>NPV(D$18/$P$13,D319:D$414)</f>
        <v>#REF!</v>
      </c>
      <c r="E41" s="92" t="e">
        <f>NPV(E$18/$P$13,E319:E$414)</f>
        <v>#REF!</v>
      </c>
      <c r="F41" s="92" t="e">
        <f>NPV(F$18/$P$13,F319:F$414)</f>
        <v>#REF!</v>
      </c>
      <c r="G41" s="92" t="e">
        <f t="shared" si="5"/>
        <v>#REF!</v>
      </c>
      <c r="H41" s="92" t="e">
        <f>NPV(H$18/$P$13,H319:H$414)</f>
        <v>#REF!</v>
      </c>
      <c r="I41" s="92" t="e">
        <f>NPV(I$18/$P$13,I319:I$414)</f>
        <v>#REF!</v>
      </c>
      <c r="J41" s="92" t="e">
        <f>NPV(J$18/$P$13,J319:J$414)</f>
        <v>#REF!</v>
      </c>
      <c r="K41" s="63"/>
      <c r="L41" s="2">
        <f t="shared" si="2"/>
        <v>-17</v>
      </c>
      <c r="M41" s="60"/>
      <c r="N41" s="60"/>
      <c r="R41" s="65"/>
    </row>
    <row r="42" spans="1:18" hidden="1">
      <c r="A42" s="2">
        <f t="shared" si="0"/>
        <v>0</v>
      </c>
      <c r="B42" s="3"/>
      <c r="C42" s="93" t="str">
        <f t="shared" si="4"/>
        <v>0yrs</v>
      </c>
      <c r="D42" s="92" t="e">
        <f>NPV(D$18/$P$13,D331:D$414)</f>
        <v>#REF!</v>
      </c>
      <c r="E42" s="92" t="e">
        <f>NPV(E$18/$P$13,E331:E$414)</f>
        <v>#REF!</v>
      </c>
      <c r="F42" s="92" t="e">
        <f>NPV(F$18/$P$13,F331:F$414)</f>
        <v>#REF!</v>
      </c>
      <c r="G42" s="92" t="e">
        <f t="shared" si="5"/>
        <v>#REF!</v>
      </c>
      <c r="H42" s="92" t="e">
        <f>NPV(H$18/$P$13,H331:H$414)</f>
        <v>#REF!</v>
      </c>
      <c r="I42" s="92" t="e">
        <f>NPV(I$18/$P$13,I331:I$414)</f>
        <v>#REF!</v>
      </c>
      <c r="J42" s="92" t="e">
        <f>NPV(J$18/$P$13,J331:J$414)</f>
        <v>#REF!</v>
      </c>
      <c r="K42" s="63"/>
      <c r="L42" s="2">
        <f t="shared" si="2"/>
        <v>-18</v>
      </c>
      <c r="M42" s="60"/>
      <c r="N42" s="60"/>
      <c r="R42" s="65"/>
    </row>
    <row r="43" spans="1:18" hidden="1">
      <c r="A43" s="2">
        <f t="shared" si="0"/>
        <v>0</v>
      </c>
      <c r="B43" s="3"/>
      <c r="C43" s="93" t="str">
        <f t="shared" si="4"/>
        <v>0yrs</v>
      </c>
      <c r="D43" s="92" t="e">
        <f>NPV(D$18/$P$13,D343:D$414)</f>
        <v>#REF!</v>
      </c>
      <c r="E43" s="92" t="e">
        <f>NPV(E$18/$P$13,E343:E$414)</f>
        <v>#REF!</v>
      </c>
      <c r="F43" s="92" t="e">
        <f>NPV(F$18/$P$13,F343:F$414)</f>
        <v>#REF!</v>
      </c>
      <c r="G43" s="92" t="e">
        <f t="shared" si="5"/>
        <v>#REF!</v>
      </c>
      <c r="H43" s="92" t="e">
        <f>NPV(H$18/$P$13,H343:H$414)</f>
        <v>#REF!</v>
      </c>
      <c r="I43" s="92" t="e">
        <f>NPV(I$18/$P$13,I343:I$414)</f>
        <v>#REF!</v>
      </c>
      <c r="J43" s="92" t="e">
        <f>NPV(J$18/$P$13,J343:J$414)</f>
        <v>#REF!</v>
      </c>
      <c r="K43" s="63"/>
      <c r="L43" s="2">
        <f t="shared" si="2"/>
        <v>-19</v>
      </c>
      <c r="M43" s="60"/>
      <c r="N43" s="60"/>
      <c r="R43" s="65"/>
    </row>
    <row r="44" spans="1:18" hidden="1">
      <c r="A44" s="2">
        <f t="shared" si="0"/>
        <v>0</v>
      </c>
      <c r="B44" s="3"/>
      <c r="C44" s="93" t="str">
        <f t="shared" ref="C44:C48" si="6">A44&amp;"yrs"</f>
        <v>0yrs</v>
      </c>
      <c r="D44" s="92" t="e">
        <f>NPV(D$18/$P$13,D$355:D414)</f>
        <v>#REF!</v>
      </c>
      <c r="E44" s="92" t="e">
        <f>NPV(E$18/$P$13,E$355:E414)</f>
        <v>#REF!</v>
      </c>
      <c r="F44" s="92" t="e">
        <f>NPV(F$18/$P$13,F$355:F414)</f>
        <v>#REF!</v>
      </c>
      <c r="G44" s="92" t="e">
        <f t="shared" ref="G44:G48" si="7">IF(F44&lt;&gt;0,M44,"")</f>
        <v>#REF!</v>
      </c>
      <c r="H44" s="92" t="e">
        <f>NPV(H$18/$P$13,H$355:H414)</f>
        <v>#REF!</v>
      </c>
      <c r="I44" s="92" t="e">
        <f>NPV(I$18/$P$13,I$355:I414)</f>
        <v>#REF!</v>
      </c>
      <c r="J44" s="92" t="e">
        <f>NPV(J$18/$P$13,J$355:J414)</f>
        <v>#REF!</v>
      </c>
      <c r="K44" s="63"/>
      <c r="L44" s="2">
        <f t="shared" si="2"/>
        <v>-20</v>
      </c>
      <c r="M44" s="60"/>
      <c r="N44" s="60"/>
      <c r="R44" s="65"/>
    </row>
    <row r="45" spans="1:18" hidden="1">
      <c r="A45" s="2">
        <f t="shared" si="0"/>
        <v>0</v>
      </c>
      <c r="B45" s="3"/>
      <c r="C45" s="93" t="str">
        <f t="shared" si="6"/>
        <v>0yrs</v>
      </c>
      <c r="D45" s="92" t="e">
        <f>NPV(D$18/$P$13,D367:D$414)</f>
        <v>#REF!</v>
      </c>
      <c r="E45" s="92" t="e">
        <f>NPV(E$18/$P$13,E367:E$414)</f>
        <v>#REF!</v>
      </c>
      <c r="F45" s="92" t="e">
        <f>NPV(F$18/$P$13,F367:F$414)</f>
        <v>#REF!</v>
      </c>
      <c r="G45" s="92" t="e">
        <f t="shared" si="7"/>
        <v>#REF!</v>
      </c>
      <c r="H45" s="92" t="e">
        <f>NPV(H$18/$P$13,H367:H$414)</f>
        <v>#REF!</v>
      </c>
      <c r="I45" s="92" t="e">
        <f>NPV(I$18/$P$13,I367:I$414)</f>
        <v>#REF!</v>
      </c>
      <c r="J45" s="92" t="e">
        <f>NPV(J$18/$P$13,J367:J$414)</f>
        <v>#REF!</v>
      </c>
      <c r="K45" s="63"/>
      <c r="L45" s="2">
        <f t="shared" si="2"/>
        <v>-21</v>
      </c>
      <c r="M45" s="60"/>
      <c r="N45" s="60"/>
      <c r="R45" s="65"/>
    </row>
    <row r="46" spans="1:18" hidden="1">
      <c r="A46" s="2">
        <f t="shared" si="0"/>
        <v>0</v>
      </c>
      <c r="B46" s="3"/>
      <c r="C46" s="93" t="str">
        <f t="shared" si="6"/>
        <v>0yrs</v>
      </c>
      <c r="D46" s="92" t="e">
        <f>NPV(D$18/$P$13,D379:D$414)</f>
        <v>#REF!</v>
      </c>
      <c r="E46" s="92" t="e">
        <f>NPV(E$18/$P$13,E379:E$414)</f>
        <v>#REF!</v>
      </c>
      <c r="F46" s="92" t="e">
        <f>NPV(F$18/$P$13,F379:F$414)</f>
        <v>#REF!</v>
      </c>
      <c r="G46" s="92" t="e">
        <f t="shared" si="7"/>
        <v>#REF!</v>
      </c>
      <c r="H46" s="92" t="e">
        <f>NPV(H$18/$P$13,H379:H$414)</f>
        <v>#REF!</v>
      </c>
      <c r="I46" s="92" t="e">
        <f>NPV(I$18/$P$13,I379:I$414)</f>
        <v>#REF!</v>
      </c>
      <c r="J46" s="92" t="e">
        <f>NPV(J$18/$P$13,J379:J$414)</f>
        <v>#REF!</v>
      </c>
      <c r="K46" s="63"/>
      <c r="L46" s="2">
        <f t="shared" si="2"/>
        <v>-22</v>
      </c>
      <c r="M46" s="60"/>
      <c r="N46" s="60"/>
      <c r="R46" s="65"/>
    </row>
    <row r="47" spans="1:18" hidden="1">
      <c r="A47" s="2">
        <f t="shared" si="0"/>
        <v>0</v>
      </c>
      <c r="B47" s="3"/>
      <c r="C47" s="93" t="str">
        <f t="shared" si="6"/>
        <v>0yrs</v>
      </c>
      <c r="D47" s="92" t="e">
        <f>NPV(D$18/$P$13,D391:D$414)</f>
        <v>#REF!</v>
      </c>
      <c r="E47" s="92" t="e">
        <f>NPV(E$18/$P$13,E391:E$414)</f>
        <v>#REF!</v>
      </c>
      <c r="F47" s="92" t="e">
        <f>NPV(F$18/$P$13,F391:F$414)</f>
        <v>#REF!</v>
      </c>
      <c r="G47" s="92" t="e">
        <f t="shared" si="7"/>
        <v>#REF!</v>
      </c>
      <c r="H47" s="92" t="e">
        <f>NPV(H$18/$P$13,H391:H$414)</f>
        <v>#REF!</v>
      </c>
      <c r="I47" s="92" t="e">
        <f>NPV(I$18/$P$13,I391:I$414)</f>
        <v>#REF!</v>
      </c>
      <c r="J47" s="92" t="e">
        <f>NPV(J$18/$P$13,J391:J$414)</f>
        <v>#REF!</v>
      </c>
      <c r="K47" s="63"/>
      <c r="L47" s="2">
        <f t="shared" si="2"/>
        <v>-23</v>
      </c>
      <c r="M47" s="60"/>
      <c r="N47" s="60"/>
      <c r="R47" s="65"/>
    </row>
    <row r="48" spans="1:18" hidden="1">
      <c r="A48" s="2">
        <f t="shared" si="0"/>
        <v>0</v>
      </c>
      <c r="B48" s="3"/>
      <c r="C48" s="93" t="str">
        <f t="shared" si="6"/>
        <v>0yrs</v>
      </c>
      <c r="D48" s="92" t="e">
        <f>NPV(D$18/$P$13,D403:D$414)</f>
        <v>#REF!</v>
      </c>
      <c r="E48" s="92" t="e">
        <f>NPV(E$18/$P$13,E403:E$414)</f>
        <v>#REF!</v>
      </c>
      <c r="F48" s="92" t="e">
        <f>NPV(F$18/$P$13,F403:F$414)</f>
        <v>#REF!</v>
      </c>
      <c r="G48" s="92" t="e">
        <f t="shared" si="7"/>
        <v>#REF!</v>
      </c>
      <c r="H48" s="92" t="e">
        <f>NPV(H$18/$P$13,H403:H$414)</f>
        <v>#REF!</v>
      </c>
      <c r="I48" s="92" t="e">
        <f>NPV(I$18/$P$13,I403:I$414)</f>
        <v>#REF!</v>
      </c>
      <c r="J48" s="92" t="e">
        <f>NPV(J$18/$P$13,J403:J$414)</f>
        <v>#REF!</v>
      </c>
      <c r="K48" s="63"/>
      <c r="L48" s="2">
        <f t="shared" si="2"/>
        <v>-24</v>
      </c>
      <c r="M48" s="60"/>
      <c r="N48" s="60"/>
      <c r="R48" s="65"/>
    </row>
    <row r="49" spans="1:21" hidden="1">
      <c r="A49" s="2">
        <f t="shared" si="0"/>
        <v>0</v>
      </c>
      <c r="B49" s="3"/>
      <c r="C49" s="93"/>
      <c r="D49" s="93"/>
      <c r="E49" s="204" t="s">
        <v>53</v>
      </c>
      <c r="F49" s="205"/>
      <c r="G49" s="121"/>
      <c r="H49" s="204" t="s">
        <v>54</v>
      </c>
      <c r="I49" s="205"/>
      <c r="J49" s="94"/>
      <c r="K49" s="8"/>
      <c r="L49" s="2"/>
      <c r="R49" s="65"/>
    </row>
    <row r="50" spans="1:21">
      <c r="A50" s="2">
        <f t="shared" si="0"/>
        <v>0</v>
      </c>
      <c r="B50" s="3"/>
      <c r="C50" s="93"/>
      <c r="D50" s="93"/>
      <c r="E50" s="8"/>
      <c r="F50" s="8"/>
      <c r="G50" s="8"/>
      <c r="H50" s="8"/>
      <c r="I50" s="8"/>
      <c r="J50" s="8"/>
      <c r="K50" s="8"/>
      <c r="L50" s="3"/>
      <c r="R50" s="65"/>
    </row>
    <row r="51" spans="1:21">
      <c r="A51" s="3"/>
      <c r="B51" s="3"/>
      <c r="C51" s="3"/>
      <c r="D51" s="3"/>
      <c r="E51" s="3"/>
      <c r="F51" s="3"/>
      <c r="G51" s="3"/>
      <c r="H51" s="78" t="s">
        <v>55</v>
      </c>
      <c r="I51" s="79">
        <f>M356/L356/12</f>
        <v>4.7819248897863522</v>
      </c>
      <c r="J51" s="3"/>
      <c r="K51" s="3"/>
      <c r="L51" s="3"/>
      <c r="R51" s="65"/>
    </row>
    <row r="52" spans="1:21">
      <c r="A52" s="3"/>
      <c r="B52" s="3"/>
      <c r="C52" s="3"/>
      <c r="D52" s="3"/>
      <c r="E52" s="3" t="s">
        <v>56</v>
      </c>
      <c r="F52" s="3"/>
      <c r="G52" s="3" t="s">
        <v>56</v>
      </c>
      <c r="H52" s="3"/>
      <c r="I52" s="3"/>
      <c r="J52" s="3"/>
      <c r="K52" s="3"/>
      <c r="L52" s="3"/>
      <c r="R52" s="65"/>
    </row>
    <row r="53" spans="1:21">
      <c r="A53" s="3"/>
      <c r="B53" s="3"/>
      <c r="C53" s="3"/>
      <c r="D53" s="3"/>
      <c r="E53" s="104">
        <f ca="1">SUM(E55:E415)</f>
        <v>322521.55110232055</v>
      </c>
      <c r="F53" s="3"/>
      <c r="G53" s="104">
        <f ca="1">SUM(G55:G415)</f>
        <v>317298.64865566109</v>
      </c>
      <c r="H53" s="3"/>
      <c r="I53" s="3"/>
      <c r="J53" s="3"/>
      <c r="K53" s="3"/>
      <c r="L53" s="100"/>
      <c r="M53" s="65"/>
      <c r="N53" s="65"/>
      <c r="R53" s="65"/>
    </row>
    <row r="54" spans="1:21" ht="17.45" customHeight="1" thickBot="1">
      <c r="A54" s="3"/>
      <c r="B54" s="3"/>
      <c r="C54" s="3"/>
      <c r="D54" s="78" t="s">
        <v>57</v>
      </c>
      <c r="E54" s="78" t="s">
        <v>58</v>
      </c>
      <c r="F54" s="78" t="s">
        <v>59</v>
      </c>
      <c r="G54" s="78" t="s">
        <v>60</v>
      </c>
      <c r="H54" s="78" t="s">
        <v>61</v>
      </c>
      <c r="I54" s="3"/>
      <c r="J54" s="3"/>
      <c r="K54" s="3"/>
      <c r="L54" s="100"/>
      <c r="M54" s="81"/>
      <c r="N54" s="81"/>
      <c r="R54" s="65"/>
    </row>
    <row r="55" spans="1:21">
      <c r="A55">
        <v>1</v>
      </c>
      <c r="B55" s="61">
        <f ca="1">F12</f>
        <v>45859</v>
      </c>
      <c r="C55" s="122">
        <f>IF($F$7*12&gt;=A55,Amort!D17,0)</f>
        <v>1000000</v>
      </c>
      <c r="D55" s="102">
        <f>$U$58+F9</f>
        <v>7.3499999999999996E-2</v>
      </c>
      <c r="E55" s="59">
        <f ca="1">C55*D55*(B56-B55)/$P$12</f>
        <v>6214.322916666667</v>
      </c>
      <c r="F55" s="102">
        <f>$F$10</f>
        <v>6.54E-2</v>
      </c>
      <c r="G55" s="59">
        <f ca="1">C55*F55*(B56-B55)/$P$12</f>
        <v>5529.479166666667</v>
      </c>
      <c r="H55" s="59"/>
      <c r="I55" s="59"/>
      <c r="J55" s="59"/>
      <c r="K55" s="71"/>
      <c r="L55" s="80">
        <f>C55-C56</f>
        <v>1327.0874983890681</v>
      </c>
      <c r="M55" s="81">
        <f>A55*L55</f>
        <v>1327.0874983890681</v>
      </c>
      <c r="N55" s="81"/>
      <c r="R55" s="65"/>
    </row>
    <row r="56" spans="1:21">
      <c r="A56">
        <v>2</v>
      </c>
      <c r="B56" s="62">
        <f ca="1">B55+30.4375</f>
        <v>45889.4375</v>
      </c>
      <c r="C56" s="122">
        <f>IF($F$7*12&gt;=A56,Amort!D18,0)</f>
        <v>998672.91250161093</v>
      </c>
      <c r="D56" s="102">
        <f>D55</f>
        <v>7.3499999999999996E-2</v>
      </c>
      <c r="E56" s="59">
        <f t="shared" ref="E56:E119" ca="1" si="8">C56*D56*(B57-B56)/$P$12</f>
        <v>6206.0759664130046</v>
      </c>
      <c r="F56" s="102">
        <f t="shared" ref="F56:F119" si="9">$F$10</f>
        <v>6.54E-2</v>
      </c>
      <c r="G56" s="59">
        <f t="shared" ref="G56:G119" ca="1" si="10">C56*F56*(B57-B56)/$P$12</f>
        <v>5522.1410639919804</v>
      </c>
      <c r="H56" s="59"/>
      <c r="I56" s="59"/>
      <c r="J56" s="59"/>
      <c r="K56" s="71"/>
      <c r="L56" s="80">
        <f t="shared" ref="L56:L119" si="11">C56-C57</f>
        <v>1334.3201252552681</v>
      </c>
      <c r="M56" s="81">
        <f t="shared" ref="M56:M119" si="12">A56*L56</f>
        <v>2668.6402505105361</v>
      </c>
      <c r="N56" s="81"/>
      <c r="Q56" s="65"/>
      <c r="R56" s="65"/>
    </row>
    <row r="57" spans="1:21">
      <c r="A57">
        <v>3</v>
      </c>
      <c r="B57" s="62">
        <f t="shared" ref="B57:B120" ca="1" si="13">B56+30.4375</f>
        <v>45919.875</v>
      </c>
      <c r="C57" s="122">
        <f>IF($F$7*12&gt;=A57,Amort!D19,0)</f>
        <v>997338.59237635566</v>
      </c>
      <c r="D57" s="102">
        <f t="shared" ref="D57:D59" si="14">D56</f>
        <v>7.3499999999999996E-2</v>
      </c>
      <c r="E57" s="59">
        <f t="shared" ca="1" si="8"/>
        <v>6197.7840702804624</v>
      </c>
      <c r="F57" s="102">
        <f t="shared" si="9"/>
        <v>6.54E-2</v>
      </c>
      <c r="G57" s="59">
        <f t="shared" ca="1" si="10"/>
        <v>5514.7629686577175</v>
      </c>
      <c r="H57" s="59"/>
      <c r="I57" s="59"/>
      <c r="J57" s="59"/>
      <c r="K57" s="71"/>
      <c r="L57" s="80">
        <f t="shared" si="11"/>
        <v>1341.5921699379105</v>
      </c>
      <c r="M57" s="81">
        <f t="shared" si="12"/>
        <v>4024.7765098137315</v>
      </c>
      <c r="N57" s="65" t="s">
        <v>62</v>
      </c>
      <c r="P57" s="65" t="s">
        <v>33</v>
      </c>
      <c r="Q57" s="65" t="s">
        <v>63</v>
      </c>
      <c r="R57" s="65" t="s">
        <v>64</v>
      </c>
      <c r="S57" s="65" t="s">
        <v>32</v>
      </c>
      <c r="U57" s="65" t="s">
        <v>57</v>
      </c>
    </row>
    <row r="58" spans="1:21">
      <c r="A58">
        <v>4</v>
      </c>
      <c r="B58" s="62">
        <f t="shared" ca="1" si="13"/>
        <v>45950.3125</v>
      </c>
      <c r="C58" s="122">
        <f>IF($F$7*12&gt;=A58,Amort!D20,0)</f>
        <v>995997.00020641775</v>
      </c>
      <c r="D58" s="102">
        <f t="shared" si="14"/>
        <v>7.3499999999999996E-2</v>
      </c>
      <c r="E58" s="59">
        <f t="shared" ca="1" si="8"/>
        <v>6189.4469833139965</v>
      </c>
      <c r="F58" s="102">
        <f t="shared" si="9"/>
        <v>6.54E-2</v>
      </c>
      <c r="G58" s="59">
        <f t="shared" ca="1" si="10"/>
        <v>5507.3446627038829</v>
      </c>
      <c r="H58" s="59"/>
      <c r="I58" s="59"/>
      <c r="J58" s="59"/>
      <c r="K58" s="71"/>
      <c r="L58" s="80">
        <f t="shared" si="11"/>
        <v>1348.9038472640095</v>
      </c>
      <c r="M58" s="81">
        <f t="shared" si="12"/>
        <v>5395.6153890560381</v>
      </c>
      <c r="N58" s="65" t="s">
        <v>21</v>
      </c>
      <c r="O58">
        <f>'Input and Output'!D51</f>
        <v>1.75</v>
      </c>
      <c r="P58" s="65">
        <v>5</v>
      </c>
      <c r="Q58" s="65">
        <v>2</v>
      </c>
      <c r="R58" s="65">
        <v>1</v>
      </c>
      <c r="S58">
        <v>2</v>
      </c>
      <c r="T58" s="95">
        <f>'Input and Output'!G52</f>
        <v>3.7400000000000003E-2</v>
      </c>
      <c r="U58" s="96">
        <f>'Input and Output'!H52</f>
        <v>4.3499999999999997E-2</v>
      </c>
    </row>
    <row r="59" spans="1:21">
      <c r="A59">
        <v>5</v>
      </c>
      <c r="B59" s="62">
        <f t="shared" ca="1" si="13"/>
        <v>45980.75</v>
      </c>
      <c r="C59" s="122">
        <f>IF($F$7*12&gt;=A59,Amort!D21,0)</f>
        <v>994648.09635915374</v>
      </c>
      <c r="D59" s="102">
        <f t="shared" si="14"/>
        <v>7.3499999999999996E-2</v>
      </c>
      <c r="E59" s="59">
        <f t="shared" ca="1" si="8"/>
        <v>6181.064459223564</v>
      </c>
      <c r="F59" s="102">
        <f t="shared" si="9"/>
        <v>6.54E-2</v>
      </c>
      <c r="G59" s="59">
        <f t="shared" ca="1" si="10"/>
        <v>5499.8859269825998</v>
      </c>
      <c r="H59" s="59"/>
      <c r="I59" s="59"/>
      <c r="J59" s="59"/>
      <c r="K59" s="71"/>
      <c r="L59" s="80">
        <f t="shared" si="11"/>
        <v>1356.255373231601</v>
      </c>
      <c r="M59" s="81">
        <f t="shared" si="12"/>
        <v>6781.2768661580049</v>
      </c>
      <c r="N59" s="65" t="s">
        <v>25</v>
      </c>
      <c r="O59">
        <f>'Input and Output'!D52</f>
        <v>1</v>
      </c>
      <c r="P59" s="65">
        <v>7</v>
      </c>
      <c r="Q59" s="65">
        <v>3</v>
      </c>
      <c r="R59" s="65">
        <v>2</v>
      </c>
      <c r="S59">
        <v>3</v>
      </c>
      <c r="T59" s="95">
        <f>'Input and Output'!G53</f>
        <v>3.5400000000000001E-2</v>
      </c>
    </row>
    <row r="60" spans="1:21">
      <c r="A60">
        <v>6</v>
      </c>
      <c r="B60" s="62">
        <f t="shared" ca="1" si="13"/>
        <v>46011.1875</v>
      </c>
      <c r="C60" s="122">
        <f>IF($F$7*12&gt;=A60,Amort!D22,0)</f>
        <v>993291.84098592214</v>
      </c>
      <c r="D60" s="102">
        <f>D59-H60</f>
        <v>6.9124999999999992E-2</v>
      </c>
      <c r="E60" s="59">
        <f t="shared" ca="1" si="8"/>
        <v>5805.2174259496442</v>
      </c>
      <c r="F60" s="102">
        <f t="shared" si="9"/>
        <v>6.54E-2</v>
      </c>
      <c r="G60" s="59">
        <f t="shared" ca="1" si="10"/>
        <v>5492.3865411516354</v>
      </c>
      <c r="H60" s="103">
        <f>O58*0.25%</f>
        <v>4.3750000000000004E-3</v>
      </c>
      <c r="I60" s="59"/>
      <c r="J60" s="59"/>
      <c r="K60" s="71"/>
      <c r="L60" s="80">
        <f t="shared" si="11"/>
        <v>1363.646965015796</v>
      </c>
      <c r="M60" s="81">
        <f t="shared" si="12"/>
        <v>8181.8817900947761</v>
      </c>
      <c r="N60" s="65" t="s">
        <v>26</v>
      </c>
      <c r="O60">
        <f>'Input and Output'!D53</f>
        <v>1</v>
      </c>
      <c r="P60" s="65">
        <v>10</v>
      </c>
      <c r="Q60" s="65">
        <v>4</v>
      </c>
      <c r="R60" s="65">
        <v>3</v>
      </c>
      <c r="S60">
        <v>4</v>
      </c>
      <c r="T60" s="95">
        <f>'Input and Output'!G54</f>
        <v>3.5300000000000005E-2</v>
      </c>
    </row>
    <row r="61" spans="1:21">
      <c r="A61">
        <v>7</v>
      </c>
      <c r="B61" s="62">
        <f t="shared" ca="1" si="13"/>
        <v>46041.625</v>
      </c>
      <c r="C61" s="122">
        <f>IF($F$7*12&gt;=A61,Amort!D23,0)</f>
        <v>991928.19402090635</v>
      </c>
      <c r="D61" s="102">
        <f>D60</f>
        <v>6.9124999999999992E-2</v>
      </c>
      <c r="E61" s="59">
        <f t="shared" ca="1" si="8"/>
        <v>5797.2476966138074</v>
      </c>
      <c r="F61" s="102">
        <f t="shared" si="9"/>
        <v>6.54E-2</v>
      </c>
      <c r="G61" s="59">
        <f t="shared" ca="1" si="10"/>
        <v>5484.8462836678927</v>
      </c>
      <c r="H61" s="59"/>
      <c r="I61" s="59"/>
      <c r="J61" s="59"/>
      <c r="K61" s="71"/>
      <c r="L61" s="80">
        <f t="shared" si="11"/>
        <v>1371.0788409750676</v>
      </c>
      <c r="M61" s="81">
        <f t="shared" si="12"/>
        <v>9597.551886825473</v>
      </c>
      <c r="N61" s="65" t="s">
        <v>27</v>
      </c>
      <c r="O61">
        <f>'Input and Output'!D54</f>
        <v>0</v>
      </c>
      <c r="P61" s="65">
        <v>15</v>
      </c>
      <c r="Q61" s="65">
        <v>5</v>
      </c>
      <c r="R61" s="65">
        <v>4</v>
      </c>
      <c r="S61">
        <v>5</v>
      </c>
      <c r="T61" s="95">
        <f>'Input and Output'!G55</f>
        <v>3.5400000000000001E-2</v>
      </c>
    </row>
    <row r="62" spans="1:21">
      <c r="A62">
        <v>8</v>
      </c>
      <c r="B62" s="62">
        <f t="shared" ca="1" si="13"/>
        <v>46072.0625</v>
      </c>
      <c r="C62" s="122">
        <f>IF($F$7*12&gt;=A62,Amort!D24,0)</f>
        <v>990557.11517993128</v>
      </c>
      <c r="D62" s="102">
        <f t="shared" ref="D62:D71" si="15">D61</f>
        <v>6.9124999999999992E-2</v>
      </c>
      <c r="E62" s="59">
        <f t="shared" ca="1" si="8"/>
        <v>5789.2345322530909</v>
      </c>
      <c r="F62" s="102">
        <f t="shared" si="9"/>
        <v>6.54E-2</v>
      </c>
      <c r="G62" s="59">
        <f t="shared" ca="1" si="10"/>
        <v>5477.2649317808637</v>
      </c>
      <c r="H62" s="59"/>
      <c r="I62" s="59"/>
      <c r="J62" s="59"/>
      <c r="K62" s="71"/>
      <c r="L62" s="80">
        <f t="shared" si="11"/>
        <v>1378.5512206583517</v>
      </c>
      <c r="M62" s="81">
        <f t="shared" si="12"/>
        <v>11028.409765266813</v>
      </c>
      <c r="N62" s="65" t="s">
        <v>28</v>
      </c>
      <c r="O62">
        <f>'Input and Output'!D55</f>
        <v>0</v>
      </c>
      <c r="P62" s="65">
        <v>20</v>
      </c>
      <c r="Q62" s="65">
        <v>6</v>
      </c>
      <c r="R62" s="65">
        <v>5</v>
      </c>
      <c r="S62">
        <v>6</v>
      </c>
      <c r="T62" s="95">
        <f>'Input and Output'!G56</f>
        <v>3.5900000000000001E-2</v>
      </c>
    </row>
    <row r="63" spans="1:21">
      <c r="A63">
        <v>9</v>
      </c>
      <c r="B63" s="62">
        <f t="shared" ca="1" si="13"/>
        <v>46102.5</v>
      </c>
      <c r="C63" s="122">
        <f>IF($F$7*12&gt;=A63,Amort!D25,0)</f>
        <v>989178.56395927293</v>
      </c>
      <c r="D63" s="102">
        <f t="shared" si="15"/>
        <v>6.9124999999999992E-2</v>
      </c>
      <c r="E63" s="59">
        <f t="shared" ca="1" si="8"/>
        <v>5781.1776961466085</v>
      </c>
      <c r="F63" s="102">
        <f t="shared" si="9"/>
        <v>6.54E-2</v>
      </c>
      <c r="G63" s="59">
        <f t="shared" ca="1" si="10"/>
        <v>5469.6422615260508</v>
      </c>
      <c r="H63" s="59"/>
      <c r="I63" s="59"/>
      <c r="J63" s="59"/>
      <c r="K63" s="71"/>
      <c r="L63" s="80">
        <f t="shared" si="11"/>
        <v>1386.0643248109845</v>
      </c>
      <c r="M63" s="81">
        <f t="shared" si="12"/>
        <v>12474.578923298861</v>
      </c>
      <c r="N63" s="65" t="s">
        <v>29</v>
      </c>
      <c r="O63">
        <f>'Input and Output'!D56</f>
        <v>0</v>
      </c>
      <c r="P63" s="65">
        <v>25</v>
      </c>
      <c r="Q63" s="65">
        <v>7</v>
      </c>
      <c r="R63" s="65"/>
      <c r="S63">
        <v>7</v>
      </c>
      <c r="T63" s="95">
        <f>'Input and Output'!G57</f>
        <v>3.6400000000000002E-2</v>
      </c>
    </row>
    <row r="64" spans="1:21">
      <c r="A64">
        <v>10</v>
      </c>
      <c r="B64" s="62">
        <f t="shared" ca="1" si="13"/>
        <v>46132.9375</v>
      </c>
      <c r="C64" s="122">
        <f>IF($F$7*12&gt;=A64,Amort!D26,0)</f>
        <v>987792.49963446194</v>
      </c>
      <c r="D64" s="102">
        <f t="shared" si="15"/>
        <v>6.9124999999999992E-2</v>
      </c>
      <c r="E64" s="59">
        <f t="shared" ca="1" si="8"/>
        <v>5773.0769502833455</v>
      </c>
      <c r="F64" s="102">
        <f t="shared" si="9"/>
        <v>6.54E-2</v>
      </c>
      <c r="G64" s="59">
        <f t="shared" ca="1" si="10"/>
        <v>5461.9780477183485</v>
      </c>
      <c r="H64" s="59"/>
      <c r="I64" s="59"/>
      <c r="J64" s="59"/>
      <c r="K64" s="71"/>
      <c r="L64" s="80">
        <f t="shared" si="11"/>
        <v>1393.618375381222</v>
      </c>
      <c r="M64" s="81">
        <f t="shared" si="12"/>
        <v>13936.18375381222</v>
      </c>
      <c r="N64" s="65" t="s">
        <v>30</v>
      </c>
      <c r="O64">
        <f>'Input and Output'!D57</f>
        <v>0</v>
      </c>
      <c r="P64" s="65">
        <v>30</v>
      </c>
      <c r="Q64" s="65">
        <v>8</v>
      </c>
      <c r="R64" s="65"/>
      <c r="S64">
        <v>8</v>
      </c>
      <c r="T64" s="95">
        <f>'Input and Output'!G58</f>
        <v>3.6799999999999999E-2</v>
      </c>
    </row>
    <row r="65" spans="1:20">
      <c r="A65">
        <v>11</v>
      </c>
      <c r="B65" s="62">
        <f t="shared" ca="1" si="13"/>
        <v>46163.375</v>
      </c>
      <c r="C65" s="122">
        <f>IF($F$7*12&gt;=A65,Amort!D27,0)</f>
        <v>986398.88125908072</v>
      </c>
      <c r="D65" s="102">
        <f t="shared" si="15"/>
        <v>6.9124999999999992E-2</v>
      </c>
      <c r="E65" s="59">
        <f t="shared" ca="1" si="8"/>
        <v>5764.932055355127</v>
      </c>
      <c r="F65" s="102">
        <f t="shared" si="9"/>
        <v>6.54E-2</v>
      </c>
      <c r="G65" s="59">
        <f t="shared" ca="1" si="10"/>
        <v>5454.2720639453946</v>
      </c>
      <c r="H65" s="59"/>
      <c r="I65" s="59"/>
      <c r="J65" s="59"/>
      <c r="K65" s="71"/>
      <c r="L65" s="80">
        <f t="shared" si="11"/>
        <v>1401.2135955269914</v>
      </c>
      <c r="M65" s="81">
        <f t="shared" si="12"/>
        <v>15413.349550796906</v>
      </c>
      <c r="N65" s="65" t="s">
        <v>31</v>
      </c>
      <c r="O65">
        <f>'Input and Output'!D58</f>
        <v>0</v>
      </c>
      <c r="P65" s="65"/>
      <c r="Q65" s="65">
        <v>9</v>
      </c>
      <c r="R65" s="65"/>
      <c r="S65">
        <v>9</v>
      </c>
      <c r="T65" s="95">
        <f>'Input and Output'!G59</f>
        <v>3.73E-2</v>
      </c>
    </row>
    <row r="66" spans="1:20">
      <c r="A66">
        <v>12</v>
      </c>
      <c r="B66" s="62">
        <f t="shared" ca="1" si="13"/>
        <v>46193.8125</v>
      </c>
      <c r="C66" s="122">
        <f>IF($F$7*12&gt;=A66,Amort!D28,0)</f>
        <v>984997.66766355373</v>
      </c>
      <c r="D66" s="102">
        <f t="shared" si="15"/>
        <v>6.9124999999999992E-2</v>
      </c>
      <c r="E66" s="59">
        <f t="shared" ca="1" si="8"/>
        <v>5756.7427707495508</v>
      </c>
      <c r="F66" s="102">
        <f t="shared" si="9"/>
        <v>6.54E-2</v>
      </c>
      <c r="G66" s="59">
        <f t="shared" ca="1" si="10"/>
        <v>5446.5240825608771</v>
      </c>
      <c r="H66" s="59"/>
      <c r="I66" s="59"/>
      <c r="J66" s="59"/>
      <c r="K66" s="71"/>
      <c r="L66" s="80">
        <f t="shared" si="11"/>
        <v>1408.8502096226439</v>
      </c>
      <c r="M66" s="81">
        <f t="shared" si="12"/>
        <v>16906.202515471727</v>
      </c>
      <c r="N66" s="65" t="s">
        <v>34</v>
      </c>
      <c r="O66">
        <f>'Input and Output'!D59</f>
        <v>0</v>
      </c>
      <c r="P66" s="65"/>
      <c r="Q66" s="65">
        <v>10</v>
      </c>
      <c r="R66" s="65"/>
      <c r="S66">
        <v>10</v>
      </c>
      <c r="T66" s="95">
        <f>'Input and Output'!G60</f>
        <v>3.7700000000000004E-2</v>
      </c>
    </row>
    <row r="67" spans="1:20">
      <c r="A67">
        <v>13</v>
      </c>
      <c r="B67" s="62">
        <f t="shared" ca="1" si="13"/>
        <v>46224.25</v>
      </c>
      <c r="C67" s="122">
        <f>IF($F$7*12&gt;=A67,Amort!D29,0)</f>
        <v>983588.81745393109</v>
      </c>
      <c r="D67" s="102">
        <f t="shared" si="15"/>
        <v>6.9124999999999992E-2</v>
      </c>
      <c r="E67" s="59">
        <f t="shared" ca="1" si="8"/>
        <v>5748.5088545428735</v>
      </c>
      <c r="F67" s="102">
        <f t="shared" si="9"/>
        <v>6.54E-2</v>
      </c>
      <c r="G67" s="59">
        <f t="shared" ca="1" si="10"/>
        <v>5438.733874677815</v>
      </c>
      <c r="H67" s="59"/>
      <c r="I67" s="59"/>
      <c r="J67" s="59"/>
      <c r="K67" s="71"/>
      <c r="L67" s="80">
        <f t="shared" si="11"/>
        <v>1416.5284432651242</v>
      </c>
      <c r="M67" s="81">
        <f t="shared" si="12"/>
        <v>18414.869762446615</v>
      </c>
      <c r="N67" s="65" t="s">
        <v>35</v>
      </c>
      <c r="O67">
        <f>'Input and Output'!D60</f>
        <v>0</v>
      </c>
      <c r="P67" s="65"/>
      <c r="Q67" s="65">
        <v>11</v>
      </c>
      <c r="R67" s="65"/>
      <c r="S67">
        <v>11</v>
      </c>
      <c r="T67" s="95">
        <f>'Input and Output'!G61</f>
        <v>3.8200000000000005E-2</v>
      </c>
    </row>
    <row r="68" spans="1:20">
      <c r="A68">
        <v>14</v>
      </c>
      <c r="B68" s="62">
        <f t="shared" ca="1" si="13"/>
        <v>46254.6875</v>
      </c>
      <c r="C68" s="122">
        <f>IF($F$7*12&gt;=A68,Amort!D30,0)</f>
        <v>982172.28901066596</v>
      </c>
      <c r="D68" s="102">
        <f t="shared" si="15"/>
        <v>6.9124999999999992E-2</v>
      </c>
      <c r="E68" s="59">
        <f t="shared" ca="1" si="8"/>
        <v>5740.2300634928697</v>
      </c>
      <c r="F68" s="102">
        <f t="shared" si="9"/>
        <v>6.54E-2</v>
      </c>
      <c r="G68" s="59">
        <f t="shared" ca="1" si="10"/>
        <v>5430.9012101617891</v>
      </c>
      <c r="H68" s="59"/>
      <c r="I68" s="59"/>
      <c r="J68" s="59"/>
      <c r="K68" s="71"/>
      <c r="L68" s="80">
        <f t="shared" si="11"/>
        <v>1424.2485232809559</v>
      </c>
      <c r="M68" s="81">
        <f t="shared" si="12"/>
        <v>19939.479325933382</v>
      </c>
      <c r="N68" s="65" t="s">
        <v>36</v>
      </c>
      <c r="O68">
        <f>'Input and Output'!D61</f>
        <v>0</v>
      </c>
      <c r="P68" s="65"/>
      <c r="Q68" s="65">
        <v>12</v>
      </c>
      <c r="R68" s="65"/>
      <c r="S68">
        <v>12</v>
      </c>
      <c r="T68" s="95">
        <f>'Input and Output'!G62</f>
        <v>3.8700000000000005E-2</v>
      </c>
    </row>
    <row r="69" spans="1:20">
      <c r="A69">
        <v>15</v>
      </c>
      <c r="B69" s="62">
        <f t="shared" ca="1" si="13"/>
        <v>46285.125</v>
      </c>
      <c r="C69" s="122">
        <f>IF($F$7*12&gt;=A69,Amort!D31,0)</f>
        <v>980748.04048738501</v>
      </c>
      <c r="D69" s="102">
        <f t="shared" si="15"/>
        <v>6.9124999999999992E-2</v>
      </c>
      <c r="E69" s="59">
        <f t="shared" ca="1" si="8"/>
        <v>5731.906153031644</v>
      </c>
      <c r="F69" s="102">
        <f t="shared" si="9"/>
        <v>6.54E-2</v>
      </c>
      <c r="G69" s="59">
        <f t="shared" ca="1" si="10"/>
        <v>5423.0258576241522</v>
      </c>
      <c r="H69" s="59"/>
      <c r="I69" s="59"/>
      <c r="J69" s="59"/>
      <c r="K69" s="71"/>
      <c r="L69" s="80">
        <f t="shared" si="11"/>
        <v>1432.0106777327601</v>
      </c>
      <c r="M69" s="81">
        <f t="shared" si="12"/>
        <v>21480.160165991401</v>
      </c>
      <c r="N69" s="65" t="s">
        <v>37</v>
      </c>
      <c r="O69">
        <f>'Input and Output'!D62</f>
        <v>0</v>
      </c>
      <c r="P69" s="1"/>
      <c r="Q69" s="65">
        <v>13</v>
      </c>
      <c r="R69" s="65"/>
      <c r="S69">
        <v>13</v>
      </c>
      <c r="T69" s="95">
        <f>'Input and Output'!G63</f>
        <v>3.9033333333333337E-2</v>
      </c>
    </row>
    <row r="70" spans="1:20">
      <c r="A70">
        <v>16</v>
      </c>
      <c r="B70" s="62">
        <f t="shared" ca="1" si="13"/>
        <v>46315.5625</v>
      </c>
      <c r="C70" s="122">
        <f>IF($F$7*12&gt;=A70,Amort!D32,0)</f>
        <v>979316.02980965225</v>
      </c>
      <c r="D70" s="102">
        <f t="shared" si="15"/>
        <v>6.9124999999999992E-2</v>
      </c>
      <c r="E70" s="59">
        <f t="shared" ca="1" si="8"/>
        <v>5723.5368772584034</v>
      </c>
      <c r="F70" s="102">
        <f t="shared" si="9"/>
        <v>6.54E-2</v>
      </c>
      <c r="G70" s="59">
        <f t="shared" ca="1" si="10"/>
        <v>5415.1075844151837</v>
      </c>
      <c r="H70" s="59"/>
      <c r="I70" s="59"/>
      <c r="J70" s="59"/>
      <c r="K70" s="71"/>
      <c r="L70" s="80">
        <f t="shared" si="11"/>
        <v>1439.8151359264739</v>
      </c>
      <c r="M70" s="81">
        <f t="shared" si="12"/>
        <v>23037.042174823582</v>
      </c>
      <c r="N70" s="65" t="s">
        <v>38</v>
      </c>
      <c r="O70">
        <f>'Input and Output'!D63</f>
        <v>0</v>
      </c>
      <c r="Q70" s="65">
        <v>14</v>
      </c>
      <c r="R70" s="65"/>
      <c r="S70" s="65">
        <v>14</v>
      </c>
      <c r="T70" s="95">
        <f>'Input and Output'!G64</f>
        <v>3.9366666666666668E-2</v>
      </c>
    </row>
    <row r="71" spans="1:20">
      <c r="A71">
        <v>17</v>
      </c>
      <c r="B71" s="62">
        <f t="shared" ca="1" si="13"/>
        <v>46346</v>
      </c>
      <c r="C71" s="122">
        <f>IF($F$7*12&gt;=A71,Amort!D33,0)</f>
        <v>977876.21467372577</v>
      </c>
      <c r="D71" s="102">
        <f t="shared" si="15"/>
        <v>6.9124999999999992E-2</v>
      </c>
      <c r="E71" s="59">
        <f t="shared" ca="1" si="8"/>
        <v>5715.1219889321983</v>
      </c>
      <c r="F71" s="102">
        <f t="shared" si="9"/>
        <v>6.54E-2</v>
      </c>
      <c r="G71" s="59">
        <f t="shared" ca="1" si="10"/>
        <v>5407.1461566172275</v>
      </c>
      <c r="H71" s="59"/>
      <c r="I71" s="59"/>
      <c r="J71" s="59"/>
      <c r="K71" s="71"/>
      <c r="L71" s="80">
        <f t="shared" si="11"/>
        <v>1447.6621284171706</v>
      </c>
      <c r="M71" s="81">
        <f t="shared" si="12"/>
        <v>24610.2561830919</v>
      </c>
      <c r="N71" s="65" t="s">
        <v>39</v>
      </c>
      <c r="O71">
        <f>'Input and Output'!D64</f>
        <v>0</v>
      </c>
      <c r="Q71" s="65">
        <v>15</v>
      </c>
      <c r="R71" s="65"/>
      <c r="S71" s="65">
        <v>15</v>
      </c>
      <c r="T71" s="95">
        <f>'Input and Output'!G65</f>
        <v>3.9699999999999999E-2</v>
      </c>
    </row>
    <row r="72" spans="1:20">
      <c r="A72">
        <v>18</v>
      </c>
      <c r="B72" s="62">
        <f t="shared" ca="1" si="13"/>
        <v>46376.4375</v>
      </c>
      <c r="C72" s="122">
        <f>IF($F$7*12&gt;=A72,Amort!D34,0)</f>
        <v>976428.5525453086</v>
      </c>
      <c r="D72" s="102">
        <f>D71-H72</f>
        <v>6.662499999999999E-2</v>
      </c>
      <c r="E72" s="59">
        <f t="shared" ca="1" si="8"/>
        <v>5500.2720445472705</v>
      </c>
      <c r="F72" s="102">
        <f t="shared" si="9"/>
        <v>6.54E-2</v>
      </c>
      <c r="G72" s="59">
        <f t="shared" ca="1" si="10"/>
        <v>5399.141339037772</v>
      </c>
      <c r="H72" s="103">
        <f>O59*0.25%</f>
        <v>2.5000000000000001E-3</v>
      </c>
      <c r="I72" s="59"/>
      <c r="J72" s="59"/>
      <c r="K72" s="71"/>
      <c r="L72" s="80">
        <f t="shared" si="11"/>
        <v>1455.5518870170927</v>
      </c>
      <c r="M72" s="81">
        <f t="shared" si="12"/>
        <v>26199.933966307668</v>
      </c>
      <c r="N72" s="65" t="s">
        <v>40</v>
      </c>
      <c r="O72">
        <f>'Input and Output'!D65</f>
        <v>0</v>
      </c>
      <c r="Q72" s="65">
        <v>20</v>
      </c>
      <c r="R72" s="65"/>
      <c r="S72">
        <v>20</v>
      </c>
      <c r="T72" s="95">
        <f>'Input and Output'!G66</f>
        <v>4.0400000000000005E-2</v>
      </c>
    </row>
    <row r="73" spans="1:20">
      <c r="A73">
        <v>19</v>
      </c>
      <c r="B73" s="62">
        <f t="shared" ca="1" si="13"/>
        <v>46406.875</v>
      </c>
      <c r="C73" s="122">
        <f>IF($F$7*12&gt;=A73,Amort!D35,0)</f>
        <v>974973.00065829151</v>
      </c>
      <c r="D73" s="102">
        <f>D72</f>
        <v>6.662499999999999E-2</v>
      </c>
      <c r="E73" s="59">
        <f t="shared" ca="1" si="8"/>
        <v>5492.0728462212101</v>
      </c>
      <c r="F73" s="102">
        <f t="shared" si="9"/>
        <v>6.54E-2</v>
      </c>
      <c r="G73" s="59">
        <f t="shared" ca="1" si="10"/>
        <v>5391.0928952025088</v>
      </c>
      <c r="H73" s="59"/>
      <c r="I73" s="59"/>
      <c r="J73" s="59"/>
      <c r="K73" s="71"/>
      <c r="L73" s="80">
        <f t="shared" si="11"/>
        <v>1463.4846448013559</v>
      </c>
      <c r="M73" s="81">
        <f t="shared" si="12"/>
        <v>27806.208251225762</v>
      </c>
      <c r="N73" s="65" t="s">
        <v>41</v>
      </c>
      <c r="O73">
        <f>'Input and Output'!D66</f>
        <v>0</v>
      </c>
      <c r="R73" s="65"/>
    </row>
    <row r="74" spans="1:20">
      <c r="A74">
        <v>20</v>
      </c>
      <c r="B74" s="62">
        <f t="shared" ca="1" si="13"/>
        <v>46437.3125</v>
      </c>
      <c r="C74" s="122">
        <f>IF($F$7*12&gt;=A74,Amort!D36,0)</f>
        <v>973509.51601349015</v>
      </c>
      <c r="D74" s="102">
        <f t="shared" ref="D74:D83" si="16">D73</f>
        <v>6.662499999999999E-2</v>
      </c>
      <c r="E74" s="59">
        <f t="shared" ca="1" si="8"/>
        <v>5483.8289622642715</v>
      </c>
      <c r="F74" s="102">
        <f t="shared" si="9"/>
        <v>6.54E-2</v>
      </c>
      <c r="G74" s="59">
        <f t="shared" ca="1" si="10"/>
        <v>5383.0005873483433</v>
      </c>
      <c r="H74" s="59"/>
      <c r="I74" s="59"/>
      <c r="J74" s="59"/>
      <c r="K74" s="71"/>
      <c r="L74" s="80">
        <f t="shared" si="11"/>
        <v>1471.4606361155165</v>
      </c>
      <c r="M74" s="81">
        <f t="shared" si="12"/>
        <v>29429.212722310331</v>
      </c>
      <c r="N74" s="65" t="s">
        <v>42</v>
      </c>
      <c r="O74">
        <f>'Input and Output'!D67</f>
        <v>0</v>
      </c>
      <c r="Q74" s="65"/>
      <c r="R74" s="65"/>
    </row>
    <row r="75" spans="1:20">
      <c r="A75">
        <v>21</v>
      </c>
      <c r="B75" s="62">
        <f t="shared" ca="1" si="13"/>
        <v>46467.75</v>
      </c>
      <c r="C75" s="122">
        <f>IF($F$7*12&gt;=A75,Amort!D37,0)</f>
        <v>972038.05537737464</v>
      </c>
      <c r="D75" s="102">
        <f t="shared" si="16"/>
        <v>6.662499999999999E-2</v>
      </c>
      <c r="E75" s="59">
        <f t="shared" ca="1" si="8"/>
        <v>5475.540149139767</v>
      </c>
      <c r="F75" s="102">
        <f t="shared" si="9"/>
        <v>6.54E-2</v>
      </c>
      <c r="G75" s="59">
        <f t="shared" ca="1" si="10"/>
        <v>5374.8641764163731</v>
      </c>
      <c r="H75" s="59"/>
      <c r="I75" s="59"/>
      <c r="J75" s="59"/>
      <c r="K75" s="71"/>
      <c r="L75" s="80">
        <f t="shared" si="11"/>
        <v>1479.4800965823233</v>
      </c>
      <c r="M75" s="81">
        <f t="shared" si="12"/>
        <v>31069.08202822879</v>
      </c>
      <c r="N75" s="65" t="s">
        <v>43</v>
      </c>
      <c r="O75">
        <f>'Input and Output'!D68</f>
        <v>0</v>
      </c>
      <c r="Q75" s="65"/>
      <c r="R75" s="65"/>
    </row>
    <row r="76" spans="1:20">
      <c r="A76">
        <v>22</v>
      </c>
      <c r="B76" s="62">
        <f t="shared" ca="1" si="13"/>
        <v>46498.1875</v>
      </c>
      <c r="C76" s="122">
        <f>IF($F$7*12&gt;=A76,Amort!D38,0)</f>
        <v>970558.57528079231</v>
      </c>
      <c r="D76" s="102">
        <f t="shared" si="16"/>
        <v>6.662499999999999E-2</v>
      </c>
      <c r="E76" s="59">
        <f t="shared" ca="1" si="8"/>
        <v>5467.206161983735</v>
      </c>
      <c r="F76" s="102">
        <f t="shared" si="9"/>
        <v>6.54E-2</v>
      </c>
      <c r="G76" s="59">
        <f t="shared" ca="1" si="10"/>
        <v>5366.6834220448227</v>
      </c>
      <c r="H76" s="59"/>
      <c r="I76" s="59"/>
      <c r="J76" s="59"/>
      <c r="K76" s="71"/>
      <c r="L76" s="80">
        <f t="shared" si="11"/>
        <v>1487.5432631087024</v>
      </c>
      <c r="M76" s="81">
        <f t="shared" si="12"/>
        <v>32725.951788391452</v>
      </c>
      <c r="N76" s="65" t="s">
        <v>44</v>
      </c>
      <c r="O76">
        <f>'Input and Output'!D69</f>
        <v>0</v>
      </c>
      <c r="Q76" s="65"/>
      <c r="R76" s="65"/>
    </row>
    <row r="77" spans="1:20">
      <c r="A77">
        <v>23</v>
      </c>
      <c r="B77" s="62">
        <f t="shared" ca="1" si="13"/>
        <v>46528.625</v>
      </c>
      <c r="C77" s="122">
        <f>IF($F$7*12&gt;=A77,Amort!D39,0)</f>
        <v>969071.03201768361</v>
      </c>
      <c r="D77" s="102">
        <f t="shared" si="16"/>
        <v>6.662499999999999E-2</v>
      </c>
      <c r="E77" s="59">
        <f t="shared" ca="1" si="8"/>
        <v>5458.8267545977014</v>
      </c>
      <c r="F77" s="102">
        <f t="shared" si="9"/>
        <v>6.54E-2</v>
      </c>
      <c r="G77" s="59">
        <f t="shared" ca="1" si="10"/>
        <v>5358.4580825619478</v>
      </c>
      <c r="H77" s="59"/>
      <c r="I77" s="59"/>
      <c r="J77" s="59"/>
      <c r="K77" s="71"/>
      <c r="L77" s="80">
        <f t="shared" si="11"/>
        <v>1495.6503738926258</v>
      </c>
      <c r="M77" s="81">
        <f t="shared" si="12"/>
        <v>34399.958599530393</v>
      </c>
      <c r="N77" s="65" t="s">
        <v>45</v>
      </c>
      <c r="O77">
        <f>'Input and Output'!D70</f>
        <v>0</v>
      </c>
      <c r="Q77" s="65"/>
      <c r="R77" s="65"/>
    </row>
    <row r="78" spans="1:20">
      <c r="A78">
        <v>24</v>
      </c>
      <c r="B78" s="62">
        <f t="shared" ca="1" si="13"/>
        <v>46559.0625</v>
      </c>
      <c r="C78" s="122">
        <f>IF($F$7*12&gt;=A78,Amort!D40,0)</f>
        <v>967575.38164379098</v>
      </c>
      <c r="D78" s="102">
        <f t="shared" si="16"/>
        <v>6.662499999999999E-2</v>
      </c>
      <c r="E78" s="59">
        <f t="shared" ca="1" si="8"/>
        <v>5450.4016794414156</v>
      </c>
      <c r="F78" s="102">
        <f t="shared" si="9"/>
        <v>6.54E-2</v>
      </c>
      <c r="G78" s="59">
        <f t="shared" ca="1" si="10"/>
        <v>5350.1879149788911</v>
      </c>
      <c r="H78" s="59"/>
      <c r="I78" s="59"/>
      <c r="J78" s="59"/>
      <c r="K78" s="71"/>
      <c r="L78" s="80">
        <f t="shared" si="11"/>
        <v>1503.8016684303293</v>
      </c>
      <c r="M78" s="81">
        <f t="shared" si="12"/>
        <v>36091.240042327903</v>
      </c>
      <c r="N78" s="81"/>
      <c r="R78" s="65"/>
    </row>
    <row r="79" spans="1:20">
      <c r="A79">
        <v>25</v>
      </c>
      <c r="B79" s="62">
        <f t="shared" ca="1" si="13"/>
        <v>46589.5</v>
      </c>
      <c r="C79" s="122">
        <f>IF($F$7*12&gt;=A79,Amort!D41,0)</f>
        <v>966071.57997536066</v>
      </c>
      <c r="D79" s="102">
        <f t="shared" si="16"/>
        <v>6.662499999999999E-2</v>
      </c>
      <c r="E79" s="59">
        <f t="shared" ca="1" si="8"/>
        <v>5441.9306876255278</v>
      </c>
      <c r="F79" s="102">
        <f t="shared" si="9"/>
        <v>6.54E-2</v>
      </c>
      <c r="G79" s="59">
        <f t="shared" ca="1" si="10"/>
        <v>5341.8726749825073</v>
      </c>
      <c r="H79" s="59"/>
      <c r="I79" s="59"/>
      <c r="J79" s="59"/>
      <c r="K79" s="71"/>
      <c r="L79" s="80">
        <f t="shared" si="11"/>
        <v>1511.9973875232972</v>
      </c>
      <c r="M79" s="81">
        <f t="shared" si="12"/>
        <v>37799.934688082431</v>
      </c>
      <c r="N79" s="81"/>
      <c r="R79" s="65"/>
    </row>
    <row r="80" spans="1:20">
      <c r="A80">
        <v>26</v>
      </c>
      <c r="B80" s="62">
        <f t="shared" ca="1" si="13"/>
        <v>46619.9375</v>
      </c>
      <c r="C80" s="122">
        <f>IF($F$7*12&gt;=A80,Amort!D42,0)</f>
        <v>964559.58258783736</v>
      </c>
      <c r="D80" s="102">
        <f t="shared" si="16"/>
        <v>6.662499999999999E-2</v>
      </c>
      <c r="E80" s="59">
        <f t="shared" ca="1" si="8"/>
        <v>5433.4135289042424</v>
      </c>
      <c r="F80" s="102">
        <f t="shared" si="9"/>
        <v>6.54E-2</v>
      </c>
      <c r="G80" s="59">
        <f t="shared" ca="1" si="10"/>
        <v>5333.5121169281429</v>
      </c>
      <c r="H80" s="59"/>
      <c r="I80" s="59"/>
      <c r="J80" s="59"/>
      <c r="K80" s="71"/>
      <c r="L80" s="80">
        <f t="shared" si="11"/>
        <v>1520.2377732853638</v>
      </c>
      <c r="M80" s="81">
        <f t="shared" si="12"/>
        <v>39526.182105419459</v>
      </c>
      <c r="N80" s="81"/>
    </row>
    <row r="81" spans="1:14">
      <c r="A81">
        <v>27</v>
      </c>
      <c r="B81" s="62">
        <f t="shared" ca="1" si="13"/>
        <v>46650.375</v>
      </c>
      <c r="C81" s="122">
        <f>IF($F$7*12&gt;=A81,Amort!D43,0)</f>
        <v>963039.34481455199</v>
      </c>
      <c r="D81" s="102">
        <f t="shared" si="16"/>
        <v>6.662499999999999E-2</v>
      </c>
      <c r="E81" s="59">
        <f t="shared" ca="1" si="8"/>
        <v>5424.8499516679258</v>
      </c>
      <c r="F81" s="102">
        <f t="shared" si="9"/>
        <v>6.54E-2</v>
      </c>
      <c r="G81" s="59">
        <f t="shared" ca="1" si="10"/>
        <v>5325.1059938323815</v>
      </c>
      <c r="H81" s="59"/>
      <c r="I81" s="59"/>
      <c r="J81" s="59"/>
      <c r="K81" s="71"/>
      <c r="L81" s="80">
        <f t="shared" si="11"/>
        <v>1528.5230691496981</v>
      </c>
      <c r="M81" s="81">
        <f t="shared" si="12"/>
        <v>41270.12286704185</v>
      </c>
      <c r="N81" s="81"/>
    </row>
    <row r="82" spans="1:14">
      <c r="A82">
        <v>28</v>
      </c>
      <c r="B82" s="62">
        <f t="shared" ca="1" si="13"/>
        <v>46680.8125</v>
      </c>
      <c r="C82" s="122">
        <f>IF($F$7*12&gt;=A82,Amort!D44,0)</f>
        <v>961510.8217454023</v>
      </c>
      <c r="D82" s="102">
        <f t="shared" si="16"/>
        <v>6.662499999999999E-2</v>
      </c>
      <c r="E82" s="59">
        <f t="shared" ca="1" si="8"/>
        <v>5416.2397029356716</v>
      </c>
      <c r="F82" s="102">
        <f t="shared" si="9"/>
        <v>6.54E-2</v>
      </c>
      <c r="G82" s="59">
        <f t="shared" ca="1" si="10"/>
        <v>5316.6540573657494</v>
      </c>
      <c r="H82" s="59"/>
      <c r="I82" s="59"/>
      <c r="J82" s="59"/>
      <c r="K82" s="71"/>
      <c r="L82" s="80">
        <f t="shared" si="11"/>
        <v>1536.853519876604</v>
      </c>
      <c r="M82" s="81">
        <f t="shared" si="12"/>
        <v>43031.898556544911</v>
      </c>
      <c r="N82" s="81"/>
    </row>
    <row r="83" spans="1:14">
      <c r="A83">
        <v>29</v>
      </c>
      <c r="B83" s="62">
        <f t="shared" ca="1" si="13"/>
        <v>46711.25</v>
      </c>
      <c r="C83" s="122">
        <f>IF($F$7*12&gt;=A83,Amort!D45,0)</f>
        <v>959973.96822552569</v>
      </c>
      <c r="D83" s="102">
        <f t="shared" si="16"/>
        <v>6.662499999999999E-2</v>
      </c>
      <c r="E83" s="59">
        <f t="shared" ca="1" si="8"/>
        <v>5407.5825283478271</v>
      </c>
      <c r="F83" s="102">
        <f t="shared" si="9"/>
        <v>6.54E-2</v>
      </c>
      <c r="G83" s="59">
        <f t="shared" ca="1" si="10"/>
        <v>5308.1560578453727</v>
      </c>
      <c r="H83" s="59"/>
      <c r="I83" s="59"/>
      <c r="J83" s="59"/>
      <c r="K83" s="71"/>
      <c r="L83" s="80">
        <f t="shared" si="11"/>
        <v>1545.2293715599226</v>
      </c>
      <c r="M83" s="81">
        <f t="shared" si="12"/>
        <v>44811.651775237755</v>
      </c>
      <c r="N83" s="81"/>
    </row>
    <row r="84" spans="1:14">
      <c r="A84">
        <v>30</v>
      </c>
      <c r="B84" s="62">
        <f t="shared" ca="1" si="13"/>
        <v>46741.6875</v>
      </c>
      <c r="C84" s="122">
        <f>IF($F$7*12&gt;=A84,Amort!D46,0)</f>
        <v>958428.73885396577</v>
      </c>
      <c r="D84" s="102">
        <f>D83-H84</f>
        <v>6.4124999999999988E-2</v>
      </c>
      <c r="E84" s="59">
        <f t="shared" ca="1" si="8"/>
        <v>5196.2936253607868</v>
      </c>
      <c r="F84" s="102">
        <f t="shared" si="9"/>
        <v>6.54E-2</v>
      </c>
      <c r="G84" s="59">
        <f t="shared" ca="1" si="10"/>
        <v>5299.6117442276109</v>
      </c>
      <c r="H84" s="103">
        <f>O60*0.25%</f>
        <v>2.5000000000000001E-3</v>
      </c>
      <c r="I84" s="59"/>
      <c r="J84" s="59"/>
      <c r="K84" s="71"/>
      <c r="L84" s="80">
        <f t="shared" si="11"/>
        <v>1553.650871634949</v>
      </c>
      <c r="M84" s="81">
        <f t="shared" si="12"/>
        <v>46609.52614904847</v>
      </c>
      <c r="N84" s="81"/>
    </row>
    <row r="85" spans="1:14">
      <c r="A85">
        <v>31</v>
      </c>
      <c r="B85" s="62">
        <f t="shared" ca="1" si="13"/>
        <v>46772.125</v>
      </c>
      <c r="C85" s="122">
        <f>IF($F$7*12&gt;=A85,Amort!D47,0)</f>
        <v>956875.08798233082</v>
      </c>
      <c r="D85" s="102">
        <f>D84</f>
        <v>6.4124999999999988E-2</v>
      </c>
      <c r="E85" s="59">
        <f t="shared" ca="1" si="8"/>
        <v>5187.8702279885774</v>
      </c>
      <c r="F85" s="102">
        <f t="shared" si="9"/>
        <v>6.54E-2</v>
      </c>
      <c r="G85" s="59">
        <f t="shared" ca="1" si="10"/>
        <v>5291.0208641006311</v>
      </c>
      <c r="H85" s="59"/>
      <c r="I85" s="59"/>
      <c r="J85" s="59"/>
      <c r="K85" s="71"/>
      <c r="L85" s="80">
        <f t="shared" si="11"/>
        <v>1562.1182688853005</v>
      </c>
      <c r="M85" s="81">
        <f t="shared" si="12"/>
        <v>48425.666335444315</v>
      </c>
      <c r="N85" s="81"/>
    </row>
    <row r="86" spans="1:14">
      <c r="A86">
        <v>32</v>
      </c>
      <c r="B86" s="62">
        <f t="shared" ca="1" si="13"/>
        <v>46802.5625</v>
      </c>
      <c r="C86" s="122">
        <f>IF($F$7*12&gt;=A86,Amort!D48,0)</f>
        <v>955312.96971344552</v>
      </c>
      <c r="D86" s="102">
        <f t="shared" ref="D86:D149" si="17">D85</f>
        <v>6.4124999999999988E-2</v>
      </c>
      <c r="E86" s="59">
        <f t="shared" ca="1" si="8"/>
        <v>5179.4009231006885</v>
      </c>
      <c r="F86" s="102">
        <f t="shared" si="9"/>
        <v>6.54E-2</v>
      </c>
      <c r="G86" s="59">
        <f t="shared" ca="1" si="10"/>
        <v>5282.383163676961</v>
      </c>
      <c r="H86" s="59"/>
      <c r="I86" s="59"/>
      <c r="J86" s="59"/>
      <c r="K86" s="71"/>
      <c r="L86" s="80">
        <f t="shared" si="11"/>
        <v>1570.6318134507164</v>
      </c>
      <c r="M86" s="81">
        <f t="shared" si="12"/>
        <v>50260.218030422926</v>
      </c>
      <c r="N86" s="81"/>
    </row>
    <row r="87" spans="1:14">
      <c r="A87">
        <v>33</v>
      </c>
      <c r="B87" s="62">
        <f t="shared" ca="1" si="13"/>
        <v>46833</v>
      </c>
      <c r="C87" s="122">
        <f>IF($F$7*12&gt;=A87,Amort!D49,0)</f>
        <v>953742.3378999948</v>
      </c>
      <c r="D87" s="102">
        <f t="shared" si="17"/>
        <v>6.4124999999999988E-2</v>
      </c>
      <c r="E87" s="59">
        <f t="shared" ca="1" si="8"/>
        <v>5170.885460501162</v>
      </c>
      <c r="F87" s="102">
        <f t="shared" si="9"/>
        <v>6.54E-2</v>
      </c>
      <c r="G87" s="59">
        <f t="shared" ca="1" si="10"/>
        <v>5273.6983877859811</v>
      </c>
      <c r="H87" s="59"/>
      <c r="I87" s="59"/>
      <c r="J87" s="59"/>
      <c r="K87" s="71"/>
      <c r="L87" s="80">
        <f t="shared" si="11"/>
        <v>1579.1917568340432</v>
      </c>
      <c r="M87" s="81">
        <f t="shared" si="12"/>
        <v>52113.327975523425</v>
      </c>
      <c r="N87" s="81"/>
    </row>
    <row r="88" spans="1:14">
      <c r="A88">
        <v>34</v>
      </c>
      <c r="B88" s="62">
        <f t="shared" ca="1" si="13"/>
        <v>46863.4375</v>
      </c>
      <c r="C88" s="122">
        <f>IF($F$7*12&gt;=A88,Amort!D50,0)</f>
        <v>952163.14614316076</v>
      </c>
      <c r="D88" s="102">
        <f t="shared" si="17"/>
        <v>6.4124999999999988E-2</v>
      </c>
      <c r="E88" s="59">
        <f t="shared" ca="1" si="8"/>
        <v>5162.3235886304674</v>
      </c>
      <c r="F88" s="102">
        <f t="shared" si="9"/>
        <v>6.54E-2</v>
      </c>
      <c r="G88" s="59">
        <f t="shared" ca="1" si="10"/>
        <v>5264.9662798663967</v>
      </c>
      <c r="H88" s="59"/>
      <c r="I88" s="59"/>
      <c r="J88" s="59"/>
      <c r="K88" s="71"/>
      <c r="L88" s="80">
        <f t="shared" si="11"/>
        <v>1587.7983519088011</v>
      </c>
      <c r="M88" s="81">
        <f t="shared" si="12"/>
        <v>53985.143964899238</v>
      </c>
      <c r="N88" s="81"/>
    </row>
    <row r="89" spans="1:14">
      <c r="A89">
        <v>35</v>
      </c>
      <c r="B89" s="62">
        <f t="shared" ca="1" si="13"/>
        <v>46893.875</v>
      </c>
      <c r="C89" s="122">
        <f>IF($F$7*12&gt;=A89,Amort!D51,0)</f>
        <v>950575.34779125196</v>
      </c>
      <c r="D89" s="102">
        <f t="shared" si="17"/>
        <v>6.4124999999999988E-2</v>
      </c>
      <c r="E89" s="59">
        <f t="shared" ca="1" si="8"/>
        <v>5153.715054558078</v>
      </c>
      <c r="F89" s="102">
        <f t="shared" si="9"/>
        <v>6.54E-2</v>
      </c>
      <c r="G89" s="59">
        <f t="shared" ca="1" si="10"/>
        <v>5256.1865819586483</v>
      </c>
      <c r="H89" s="59"/>
      <c r="I89" s="59"/>
      <c r="J89" s="59"/>
      <c r="K89" s="71"/>
      <c r="L89" s="80">
        <f t="shared" si="11"/>
        <v>1596.4518529267516</v>
      </c>
      <c r="M89" s="81">
        <f t="shared" si="12"/>
        <v>55875.814852436306</v>
      </c>
      <c r="N89" s="81"/>
    </row>
    <row r="90" spans="1:14">
      <c r="A90">
        <v>36</v>
      </c>
      <c r="B90" s="62">
        <f t="shared" ca="1" si="13"/>
        <v>46924.3125</v>
      </c>
      <c r="C90" s="122">
        <f>IF($F$7*12&gt;=A90,Amort!D52,0)</f>
        <v>948978.89593832521</v>
      </c>
      <c r="D90" s="102">
        <f t="shared" si="17"/>
        <v>6.4124999999999988E-2</v>
      </c>
      <c r="E90" s="59">
        <f t="shared" ca="1" si="8"/>
        <v>5145.0596039749935</v>
      </c>
      <c r="F90" s="102">
        <f t="shared" si="9"/>
        <v>6.54E-2</v>
      </c>
      <c r="G90" s="59">
        <f t="shared" ca="1" si="10"/>
        <v>5247.3590346973033</v>
      </c>
      <c r="H90" s="59"/>
      <c r="I90" s="59"/>
      <c r="J90" s="59"/>
      <c r="K90" s="71"/>
      <c r="L90" s="80">
        <f t="shared" si="11"/>
        <v>1605.1525155251147</v>
      </c>
      <c r="M90" s="81">
        <f t="shared" si="12"/>
        <v>57785.49055890413</v>
      </c>
      <c r="N90" s="81"/>
    </row>
    <row r="91" spans="1:14">
      <c r="A91">
        <v>37</v>
      </c>
      <c r="B91" s="62">
        <f t="shared" ca="1" si="13"/>
        <v>46954.75</v>
      </c>
      <c r="C91" s="122">
        <f>IF($F$7*12&gt;=A91,Amort!D53,0)</f>
        <v>947373.74342280009</v>
      </c>
      <c r="D91" s="102">
        <f t="shared" si="17"/>
        <v>6.4124999999999988E-2</v>
      </c>
      <c r="E91" s="59">
        <f t="shared" ca="1" si="8"/>
        <v>5136.3569811862308</v>
      </c>
      <c r="F91" s="102">
        <f t="shared" si="9"/>
        <v>6.54E-2</v>
      </c>
      <c r="G91" s="59">
        <f t="shared" ca="1" si="10"/>
        <v>5238.4833773033852</v>
      </c>
      <c r="H91" s="59"/>
      <c r="I91" s="59"/>
      <c r="J91" s="59"/>
      <c r="K91" s="71"/>
      <c r="L91" s="80">
        <f t="shared" si="11"/>
        <v>1613.9005967347184</v>
      </c>
      <c r="M91" s="81">
        <f t="shared" si="12"/>
        <v>59714.322079184582</v>
      </c>
      <c r="N91" s="81"/>
    </row>
    <row r="92" spans="1:14">
      <c r="A92">
        <v>38</v>
      </c>
      <c r="B92" s="62">
        <f t="shared" ca="1" si="13"/>
        <v>46985.1875</v>
      </c>
      <c r="C92" s="122">
        <f>IF($F$7*12&gt;=A92,Amort!D54,0)</f>
        <v>945759.84282606537</v>
      </c>
      <c r="D92" s="102">
        <f t="shared" si="17"/>
        <v>6.4124999999999988E-2</v>
      </c>
      <c r="E92" s="59">
        <f t="shared" ca="1" si="8"/>
        <v>5127.60692910327</v>
      </c>
      <c r="F92" s="102">
        <f t="shared" si="9"/>
        <v>6.54E-2</v>
      </c>
      <c r="G92" s="59">
        <f t="shared" ca="1" si="10"/>
        <v>5229.5593475766691</v>
      </c>
      <c r="H92" s="59"/>
      <c r="I92" s="59"/>
      <c r="J92" s="59"/>
      <c r="K92" s="71"/>
      <c r="L92" s="80">
        <f t="shared" si="11"/>
        <v>1622.6963549869834</v>
      </c>
      <c r="M92" s="81">
        <f t="shared" si="12"/>
        <v>61662.461489505367</v>
      </c>
      <c r="N92" s="81"/>
    </row>
    <row r="93" spans="1:14">
      <c r="A93">
        <v>39</v>
      </c>
      <c r="B93" s="62">
        <f t="shared" ca="1" si="13"/>
        <v>47015.625</v>
      </c>
      <c r="C93" s="122">
        <f>IF($F$7*12&gt;=A93,Amort!D55,0)</f>
        <v>944137.14647107839</v>
      </c>
      <c r="D93" s="102">
        <f t="shared" si="17"/>
        <v>6.4124999999999988E-2</v>
      </c>
      <c r="E93" s="59">
        <f t="shared" ca="1" si="8"/>
        <v>5118.8091892364573</v>
      </c>
      <c r="F93" s="102">
        <f t="shared" si="9"/>
        <v>6.54E-2</v>
      </c>
      <c r="G93" s="59">
        <f t="shared" ca="1" si="10"/>
        <v>5220.5866818879431</v>
      </c>
      <c r="H93" s="59"/>
      <c r="I93" s="59"/>
      <c r="J93" s="59"/>
      <c r="K93" s="71"/>
      <c r="L93" s="80">
        <f t="shared" si="11"/>
        <v>1631.5400501216063</v>
      </c>
      <c r="M93" s="81">
        <f t="shared" si="12"/>
        <v>63630.061954742647</v>
      </c>
      <c r="N93" s="81"/>
    </row>
    <row r="94" spans="1:14">
      <c r="A94">
        <v>40</v>
      </c>
      <c r="B94" s="62">
        <f t="shared" ca="1" si="13"/>
        <v>47046.0625</v>
      </c>
      <c r="C94" s="122">
        <f>IF($F$7*12&gt;=A94,Amort!D56,0)</f>
        <v>942505.60642095678</v>
      </c>
      <c r="D94" s="102">
        <f t="shared" si="17"/>
        <v>6.4124999999999988E-2</v>
      </c>
      <c r="E94" s="59">
        <f t="shared" ca="1" si="8"/>
        <v>5109.9635016873708</v>
      </c>
      <c r="F94" s="102">
        <f t="shared" si="9"/>
        <v>6.54E-2</v>
      </c>
      <c r="G94" s="59">
        <f t="shared" ca="1" si="10"/>
        <v>5211.5651151712127</v>
      </c>
      <c r="H94" s="59"/>
      <c r="I94" s="59"/>
      <c r="J94" s="59"/>
      <c r="K94" s="71"/>
      <c r="L94" s="80">
        <f t="shared" si="11"/>
        <v>1640.4319433948258</v>
      </c>
      <c r="M94" s="81">
        <f t="shared" si="12"/>
        <v>65617.277735793032</v>
      </c>
      <c r="N94" s="81"/>
    </row>
    <row r="95" spans="1:14">
      <c r="A95">
        <v>41</v>
      </c>
      <c r="B95" s="62">
        <f t="shared" ca="1" si="13"/>
        <v>47076.5</v>
      </c>
      <c r="C95" s="122">
        <f>IF($F$7*12&gt;=A95,Amort!D57,0)</f>
        <v>940865.17447756196</v>
      </c>
      <c r="D95" s="102">
        <f t="shared" si="17"/>
        <v>6.4124999999999988E-2</v>
      </c>
      <c r="E95" s="59">
        <f t="shared" ca="1" si="8"/>
        <v>5101.0696051411396</v>
      </c>
      <c r="F95" s="102">
        <f t="shared" si="9"/>
        <v>6.54E-2</v>
      </c>
      <c r="G95" s="59">
        <f t="shared" ca="1" si="10"/>
        <v>5202.4943809158776</v>
      </c>
      <c r="H95" s="59"/>
      <c r="I95" s="59"/>
      <c r="J95" s="59"/>
      <c r="K95" s="71"/>
      <c r="L95" s="80">
        <f t="shared" si="11"/>
        <v>1649.3722974862903</v>
      </c>
      <c r="M95" s="81">
        <f t="shared" si="12"/>
        <v>67624.264196937904</v>
      </c>
      <c r="N95" s="81"/>
    </row>
    <row r="96" spans="1:14">
      <c r="A96">
        <v>42</v>
      </c>
      <c r="B96" s="62">
        <f t="shared" ca="1" si="13"/>
        <v>47106.9375</v>
      </c>
      <c r="C96" s="122">
        <f>IF($F$7*12&gt;=A96,Amort!D58,0)</f>
        <v>939215.80218007567</v>
      </c>
      <c r="D96" s="102">
        <f>D95-H96</f>
        <v>6.4124999999999988E-2</v>
      </c>
      <c r="E96" s="59">
        <f t="shared" ca="1" si="8"/>
        <v>5092.1272368587342</v>
      </c>
      <c r="F96" s="102">
        <f t="shared" si="9"/>
        <v>6.54E-2</v>
      </c>
      <c r="G96" s="59">
        <f t="shared" ca="1" si="10"/>
        <v>5193.374211158849</v>
      </c>
      <c r="H96" s="103">
        <f>O61*0.25%</f>
        <v>0</v>
      </c>
      <c r="I96" s="59"/>
      <c r="J96" s="59"/>
      <c r="K96" s="71"/>
      <c r="L96" s="80">
        <f t="shared" si="11"/>
        <v>1658.3613765076734</v>
      </c>
      <c r="M96" s="81">
        <f t="shared" si="12"/>
        <v>69651.177813322283</v>
      </c>
      <c r="N96" s="81"/>
    </row>
    <row r="97" spans="1:14">
      <c r="A97">
        <v>43</v>
      </c>
      <c r="B97" s="62">
        <f t="shared" ca="1" si="13"/>
        <v>47137.375</v>
      </c>
      <c r="C97" s="122">
        <f>IF($F$7*12&gt;=A97,Amort!D59,0)</f>
        <v>937557.440803568</v>
      </c>
      <c r="D97" s="102">
        <f t="shared" si="17"/>
        <v>6.4124999999999988E-2</v>
      </c>
      <c r="E97" s="59">
        <f t="shared" ca="1" si="8"/>
        <v>5083.1361326691876</v>
      </c>
      <c r="F97" s="102">
        <f t="shared" si="9"/>
        <v>6.54E-2</v>
      </c>
      <c r="G97" s="59">
        <f t="shared" ca="1" si="10"/>
        <v>5184.204336476645</v>
      </c>
      <c r="H97" s="59"/>
      <c r="I97" s="59"/>
      <c r="J97" s="59"/>
      <c r="K97" s="71"/>
      <c r="L97" s="80">
        <f t="shared" si="11"/>
        <v>1667.3994460095419</v>
      </c>
      <c r="M97" s="81">
        <f t="shared" si="12"/>
        <v>71698.1761784103</v>
      </c>
      <c r="N97" s="81"/>
    </row>
    <row r="98" spans="1:14">
      <c r="A98">
        <v>44</v>
      </c>
      <c r="B98" s="62">
        <f t="shared" ca="1" si="13"/>
        <v>47167.8125</v>
      </c>
      <c r="C98" s="122">
        <f>IF($F$7*12&gt;=A98,Amort!D60,0)</f>
        <v>935890.04135755845</v>
      </c>
      <c r="D98" s="102">
        <f t="shared" si="17"/>
        <v>6.4124999999999988E-2</v>
      </c>
      <c r="E98" s="59">
        <f t="shared" ca="1" si="8"/>
        <v>5074.096026961809</v>
      </c>
      <c r="F98" s="102">
        <f t="shared" si="9"/>
        <v>6.54E-2</v>
      </c>
      <c r="G98" s="59">
        <f t="shared" ca="1" si="10"/>
        <v>5174.9844859774248</v>
      </c>
      <c r="H98" s="59"/>
      <c r="I98" s="59"/>
      <c r="J98" s="59"/>
      <c r="K98" s="71"/>
      <c r="L98" s="80">
        <f t="shared" si="11"/>
        <v>1676.4867729903199</v>
      </c>
      <c r="M98" s="81">
        <f t="shared" si="12"/>
        <v>73765.418011574075</v>
      </c>
      <c r="N98" s="81"/>
    </row>
    <row r="99" spans="1:14">
      <c r="A99">
        <v>45</v>
      </c>
      <c r="B99" s="62">
        <f t="shared" ca="1" si="13"/>
        <v>47198.25</v>
      </c>
      <c r="C99" s="122">
        <f>IF($F$7*12&gt;=A99,Amort!D61,0)</f>
        <v>934213.55458456813</v>
      </c>
      <c r="D99" s="102">
        <f t="shared" si="17"/>
        <v>6.4124999999999988E-2</v>
      </c>
      <c r="E99" s="59">
        <f t="shared" ca="1" si="8"/>
        <v>5065.0066526783239</v>
      </c>
      <c r="F99" s="102">
        <f t="shared" si="9"/>
        <v>6.54E-2</v>
      </c>
      <c r="G99" s="59">
        <f t="shared" ca="1" si="10"/>
        <v>5165.7143872929828</v>
      </c>
      <c r="H99" s="59"/>
      <c r="I99" s="59"/>
      <c r="J99" s="59"/>
      <c r="K99" s="71"/>
      <c r="L99" s="80">
        <f t="shared" si="11"/>
        <v>1685.6236259031575</v>
      </c>
      <c r="M99" s="81">
        <f t="shared" si="12"/>
        <v>75853.063165642088</v>
      </c>
      <c r="N99" s="81"/>
    </row>
    <row r="100" spans="1:14">
      <c r="A100">
        <v>46</v>
      </c>
      <c r="B100" s="62">
        <f t="shared" ca="1" si="13"/>
        <v>47228.6875</v>
      </c>
      <c r="C100" s="122">
        <f>IF($F$7*12&gt;=A100,Amort!D62,0)</f>
        <v>932527.93095866498</v>
      </c>
      <c r="D100" s="102">
        <f t="shared" si="17"/>
        <v>6.4124999999999988E-2</v>
      </c>
      <c r="E100" s="59">
        <f t="shared" ca="1" si="8"/>
        <v>5055.8677413049954</v>
      </c>
      <c r="F100" s="102">
        <f t="shared" si="9"/>
        <v>6.54E-2</v>
      </c>
      <c r="G100" s="59">
        <f t="shared" ca="1" si="10"/>
        <v>5156.3937665707099</v>
      </c>
      <c r="H100" s="59"/>
      <c r="I100" s="59"/>
      <c r="J100" s="59"/>
      <c r="K100" s="71"/>
      <c r="L100" s="80">
        <f t="shared" si="11"/>
        <v>1694.8102746643126</v>
      </c>
      <c r="M100" s="81">
        <f t="shared" si="12"/>
        <v>77961.27263455838</v>
      </c>
      <c r="N100" s="81"/>
    </row>
    <row r="101" spans="1:14">
      <c r="A101">
        <v>47</v>
      </c>
      <c r="B101" s="62">
        <f t="shared" ca="1" si="13"/>
        <v>47259.125</v>
      </c>
      <c r="C101" s="122">
        <f>IF($F$7*12&gt;=A101,Amort!D63,0)</f>
        <v>930833.12068400066</v>
      </c>
      <c r="D101" s="102">
        <f t="shared" si="17"/>
        <v>6.4124999999999988E-2</v>
      </c>
      <c r="E101" s="59">
        <f t="shared" ca="1" si="8"/>
        <v>5046.6790228646814</v>
      </c>
      <c r="F101" s="102">
        <f t="shared" si="9"/>
        <v>6.54E-2</v>
      </c>
      <c r="G101" s="59">
        <f t="shared" ca="1" si="10"/>
        <v>5147.0223484655007</v>
      </c>
      <c r="H101" s="59"/>
      <c r="I101" s="59"/>
      <c r="J101" s="59"/>
      <c r="K101" s="71"/>
      <c r="L101" s="80">
        <f t="shared" si="11"/>
        <v>1704.0469906611834</v>
      </c>
      <c r="M101" s="81">
        <f t="shared" si="12"/>
        <v>80090.208561075618</v>
      </c>
      <c r="N101" s="81"/>
    </row>
    <row r="102" spans="1:14">
      <c r="A102">
        <v>48</v>
      </c>
      <c r="B102" s="62">
        <f t="shared" ca="1" si="13"/>
        <v>47289.5625</v>
      </c>
      <c r="C102" s="122">
        <f>IF($F$7*12&gt;=A102,Amort!D64,0)</f>
        <v>929129.07369333948</v>
      </c>
      <c r="D102" s="102">
        <f t="shared" si="17"/>
        <v>6.4124999999999988E-2</v>
      </c>
      <c r="E102" s="59">
        <f t="shared" ca="1" si="8"/>
        <v>5037.4402259088683</v>
      </c>
      <c r="F102" s="102">
        <f t="shared" si="9"/>
        <v>6.54E-2</v>
      </c>
      <c r="G102" s="59">
        <f t="shared" ca="1" si="10"/>
        <v>5137.5998561316192</v>
      </c>
      <c r="H102" s="59"/>
      <c r="I102" s="59"/>
      <c r="J102" s="59"/>
      <c r="K102" s="71"/>
      <c r="L102" s="80">
        <f t="shared" si="11"/>
        <v>1713.3340467603412</v>
      </c>
      <c r="M102" s="81">
        <f t="shared" si="12"/>
        <v>82240.034244496375</v>
      </c>
      <c r="N102" s="81"/>
    </row>
    <row r="103" spans="1:14">
      <c r="A103">
        <v>49</v>
      </c>
      <c r="B103" s="62">
        <f t="shared" ca="1" si="13"/>
        <v>47320</v>
      </c>
      <c r="C103" s="122">
        <f>IF($F$7*12&gt;=A103,Amort!D65,0)</f>
        <v>927415.73964657914</v>
      </c>
      <c r="D103" s="102">
        <f t="shared" si="17"/>
        <v>6.4124999999999988E-2</v>
      </c>
      <c r="E103" s="59">
        <f t="shared" ca="1" si="8"/>
        <v>5028.1510775096458</v>
      </c>
      <c r="F103" s="102">
        <f t="shared" si="9"/>
        <v>6.54E-2</v>
      </c>
      <c r="G103" s="59">
        <f t="shared" ca="1" si="10"/>
        <v>5128.1260112145164</v>
      </c>
      <c r="H103" s="59"/>
      <c r="I103" s="59"/>
      <c r="J103" s="59"/>
      <c r="K103" s="71"/>
      <c r="L103" s="80">
        <f t="shared" si="11"/>
        <v>1722.6717173152138</v>
      </c>
      <c r="M103" s="81">
        <f t="shared" si="12"/>
        <v>84410.914148445474</v>
      </c>
      <c r="N103" s="81"/>
    </row>
    <row r="104" spans="1:14">
      <c r="A104">
        <v>50</v>
      </c>
      <c r="B104" s="62">
        <f t="shared" ca="1" si="13"/>
        <v>47350.4375</v>
      </c>
      <c r="C104" s="122">
        <f>IF($F$7*12&gt;=A104,Amort!D66,0)</f>
        <v>925693.06792926393</v>
      </c>
      <c r="D104" s="102">
        <f t="shared" si="17"/>
        <v>6.4124999999999988E-2</v>
      </c>
      <c r="E104" s="59">
        <f t="shared" ca="1" si="8"/>
        <v>5018.8113032516467</v>
      </c>
      <c r="F104" s="102">
        <f t="shared" si="9"/>
        <v>6.54E-2</v>
      </c>
      <c r="G104" s="59">
        <f t="shared" ca="1" si="10"/>
        <v>5118.6005338426166</v>
      </c>
      <c r="H104" s="59"/>
      <c r="I104" s="59"/>
      <c r="J104" s="59"/>
      <c r="K104" s="71"/>
      <c r="L104" s="80">
        <f t="shared" si="11"/>
        <v>1732.0602781745838</v>
      </c>
      <c r="M104" s="81">
        <f t="shared" si="12"/>
        <v>86603.01390872919</v>
      </c>
      <c r="N104" s="81"/>
    </row>
    <row r="105" spans="1:14">
      <c r="A105">
        <v>51</v>
      </c>
      <c r="B105" s="62">
        <f t="shared" ca="1" si="13"/>
        <v>47380.875</v>
      </c>
      <c r="C105" s="122">
        <f>IF($F$7*12&gt;=A105,Amort!D67,0)</f>
        <v>923961.00765108934</v>
      </c>
      <c r="D105" s="102">
        <f t="shared" si="17"/>
        <v>6.4124999999999988E-2</v>
      </c>
      <c r="E105" s="59">
        <f t="shared" ca="1" si="8"/>
        <v>5009.4206272239426</v>
      </c>
      <c r="F105" s="102">
        <f t="shared" si="9"/>
        <v>6.54E-2</v>
      </c>
      <c r="G105" s="59">
        <f t="shared" ca="1" si="10"/>
        <v>5109.0231426190394</v>
      </c>
      <c r="H105" s="59"/>
      <c r="I105" s="59"/>
      <c r="J105" s="59"/>
      <c r="K105" s="71"/>
      <c r="L105" s="80">
        <f t="shared" si="11"/>
        <v>1741.5000066906214</v>
      </c>
      <c r="M105" s="81">
        <f t="shared" si="12"/>
        <v>88816.50034122169</v>
      </c>
      <c r="N105" s="81"/>
    </row>
    <row r="106" spans="1:14">
      <c r="A106">
        <v>52</v>
      </c>
      <c r="B106" s="62">
        <f t="shared" ca="1" si="13"/>
        <v>47411.3125</v>
      </c>
      <c r="C106" s="122">
        <f>IF($F$7*12&gt;=A106,Amort!D68,0)</f>
        <v>922219.50764439872</v>
      </c>
      <c r="D106" s="102">
        <f t="shared" si="17"/>
        <v>6.4124999999999988E-2</v>
      </c>
      <c r="E106" s="59">
        <f t="shared" ca="1" si="8"/>
        <v>4999.9787720118866</v>
      </c>
      <c r="F106" s="102">
        <f t="shared" si="9"/>
        <v>6.54E-2</v>
      </c>
      <c r="G106" s="59">
        <f t="shared" ca="1" si="10"/>
        <v>5099.3935546132934</v>
      </c>
      <c r="H106" s="59"/>
      <c r="I106" s="59"/>
      <c r="J106" s="59"/>
      <c r="K106" s="71"/>
      <c r="L106" s="80">
        <f t="shared" si="11"/>
        <v>1750.9911817270331</v>
      </c>
      <c r="M106" s="81">
        <f t="shared" si="12"/>
        <v>91051.541449805722</v>
      </c>
      <c r="N106" s="81"/>
    </row>
    <row r="107" spans="1:14">
      <c r="A107">
        <v>53</v>
      </c>
      <c r="B107" s="62">
        <f t="shared" ca="1" si="13"/>
        <v>47441.75</v>
      </c>
      <c r="C107" s="122">
        <f>IF($F$7*12&gt;=A107,Amort!D69,0)</f>
        <v>920468.51646267169</v>
      </c>
      <c r="D107" s="102">
        <f t="shared" si="17"/>
        <v>6.4124999999999988E-2</v>
      </c>
      <c r="E107" s="59">
        <f t="shared" ca="1" si="8"/>
        <v>4990.485458688926</v>
      </c>
      <c r="F107" s="102">
        <f t="shared" si="9"/>
        <v>6.54E-2</v>
      </c>
      <c r="G107" s="59">
        <f t="shared" ca="1" si="10"/>
        <v>5089.7114853529165</v>
      </c>
      <c r="H107" s="59"/>
      <c r="I107" s="59"/>
      <c r="J107" s="59"/>
      <c r="K107" s="71"/>
      <c r="L107" s="80">
        <f t="shared" si="11"/>
        <v>1760.5340836674441</v>
      </c>
      <c r="M107" s="81">
        <f t="shared" si="12"/>
        <v>93308.306434374535</v>
      </c>
      <c r="N107" s="81"/>
    </row>
    <row r="108" spans="1:14">
      <c r="A108">
        <v>54</v>
      </c>
      <c r="B108" s="62">
        <f t="shared" ca="1" si="13"/>
        <v>47472.1875</v>
      </c>
      <c r="C108" s="122">
        <f>IF($F$7*12&gt;=A108,Amort!D70,0)</f>
        <v>918707.98237900424</v>
      </c>
      <c r="D108" s="102">
        <f>D107-H108</f>
        <v>6.4124999999999988E-2</v>
      </c>
      <c r="E108" s="59">
        <f t="shared" ca="1" si="8"/>
        <v>4980.9404068083541</v>
      </c>
      <c r="F108" s="102">
        <f t="shared" si="9"/>
        <v>6.54E-2</v>
      </c>
      <c r="G108" s="59">
        <f t="shared" ca="1" si="10"/>
        <v>5079.9766488150717</v>
      </c>
      <c r="H108" s="103">
        <f>O62*0.25%</f>
        <v>0</v>
      </c>
      <c r="I108" s="59"/>
      <c r="J108" s="59"/>
      <c r="K108" s="71"/>
      <c r="L108" s="80">
        <f t="shared" si="11"/>
        <v>1770.1289944234304</v>
      </c>
      <c r="M108" s="81">
        <f t="shared" si="12"/>
        <v>95586.965698865242</v>
      </c>
      <c r="N108" s="81"/>
    </row>
    <row r="109" spans="1:14">
      <c r="A109">
        <v>55</v>
      </c>
      <c r="B109" s="62">
        <f t="shared" ca="1" si="13"/>
        <v>47502.625</v>
      </c>
      <c r="C109" s="122">
        <f>IF($F$7*12&gt;=A109,Amort!D71,0)</f>
        <v>916937.85338458081</v>
      </c>
      <c r="D109" s="102">
        <f t="shared" si="17"/>
        <v>6.4124999999999988E-2</v>
      </c>
      <c r="E109" s="59">
        <f t="shared" ca="1" si="8"/>
        <v>4971.3433343950346</v>
      </c>
      <c r="F109" s="102">
        <f t="shared" si="9"/>
        <v>6.54E-2</v>
      </c>
      <c r="G109" s="59">
        <f t="shared" ca="1" si="10"/>
        <v>5070.1887574180937</v>
      </c>
      <c r="H109" s="59"/>
      <c r="I109" s="59"/>
      <c r="J109" s="59"/>
      <c r="K109" s="71"/>
      <c r="L109" s="80">
        <f t="shared" si="11"/>
        <v>1779.7761974430177</v>
      </c>
      <c r="M109" s="81">
        <f t="shared" si="12"/>
        <v>97887.690859365975</v>
      </c>
      <c r="N109" s="81"/>
    </row>
    <row r="110" spans="1:14">
      <c r="A110">
        <v>56</v>
      </c>
      <c r="B110" s="62">
        <f t="shared" ca="1" si="13"/>
        <v>47533.0625</v>
      </c>
      <c r="C110" s="122">
        <f>IF($F$7*12&gt;=A110,Amort!D72,0)</f>
        <v>915158.07718713779</v>
      </c>
      <c r="D110" s="102">
        <f t="shared" si="17"/>
        <v>6.4124999999999988E-2</v>
      </c>
      <c r="E110" s="59">
        <f t="shared" ca="1" si="8"/>
        <v>4961.693957937061</v>
      </c>
      <c r="F110" s="102">
        <f t="shared" si="9"/>
        <v>6.54E-2</v>
      </c>
      <c r="G110" s="59">
        <f t="shared" ca="1" si="10"/>
        <v>5060.347522013004</v>
      </c>
      <c r="H110" s="59"/>
      <c r="I110" s="59"/>
      <c r="J110" s="59"/>
      <c r="K110" s="71"/>
      <c r="L110" s="80">
        <f t="shared" si="11"/>
        <v>1789.4759777191794</v>
      </c>
      <c r="M110" s="81">
        <f t="shared" si="12"/>
        <v>100210.65475227404</v>
      </c>
      <c r="N110" s="81"/>
    </row>
    <row r="111" spans="1:14">
      <c r="A111">
        <v>57</v>
      </c>
      <c r="B111" s="62">
        <f t="shared" ca="1" si="13"/>
        <v>47563.5</v>
      </c>
      <c r="C111" s="122">
        <f>IF($F$7*12&gt;=A111,Amort!D73,0)</f>
        <v>913368.60120941862</v>
      </c>
      <c r="D111" s="102">
        <f t="shared" si="17"/>
        <v>6.4124999999999988E-2</v>
      </c>
      <c r="E111" s="59">
        <f t="shared" ca="1" si="8"/>
        <v>4951.9919923773923</v>
      </c>
      <c r="F111" s="102">
        <f t="shared" si="9"/>
        <v>6.54E-2</v>
      </c>
      <c r="G111" s="59">
        <f t="shared" ca="1" si="10"/>
        <v>5050.4526518749544</v>
      </c>
      <c r="H111" s="59"/>
      <c r="I111" s="59"/>
      <c r="J111" s="59"/>
      <c r="K111" s="71"/>
      <c r="L111" s="80">
        <f t="shared" si="11"/>
        <v>1799.2286217977526</v>
      </c>
      <c r="M111" s="81">
        <f t="shared" si="12"/>
        <v>102556.0314424719</v>
      </c>
      <c r="N111" s="81"/>
    </row>
    <row r="112" spans="1:14">
      <c r="A112">
        <v>58</v>
      </c>
      <c r="B112" s="62">
        <f t="shared" ca="1" si="13"/>
        <v>47593.9375</v>
      </c>
      <c r="C112" s="122">
        <f>IF($F$7*12&gt;=A112,Amort!D74,0)</f>
        <v>911569.37258762086</v>
      </c>
      <c r="D112" s="102">
        <f t="shared" si="17"/>
        <v>6.4124999999999988E-2</v>
      </c>
      <c r="E112" s="59">
        <f t="shared" ca="1" si="8"/>
        <v>4942.2371511054225</v>
      </c>
      <c r="F112" s="102">
        <f t="shared" si="9"/>
        <v>6.54E-2</v>
      </c>
      <c r="G112" s="59">
        <f t="shared" ca="1" si="10"/>
        <v>5040.5038546946544</v>
      </c>
      <c r="H112" s="59"/>
      <c r="I112" s="59"/>
      <c r="J112" s="59"/>
      <c r="K112" s="71"/>
      <c r="L112" s="80">
        <f t="shared" si="11"/>
        <v>1809.034417786519</v>
      </c>
      <c r="M112" s="81">
        <f t="shared" si="12"/>
        <v>104923.9962316181</v>
      </c>
      <c r="N112" s="81"/>
    </row>
    <row r="113" spans="1:14">
      <c r="A113">
        <v>59</v>
      </c>
      <c r="B113" s="62">
        <f t="shared" ca="1" si="13"/>
        <v>47624.375</v>
      </c>
      <c r="C113" s="122">
        <f>IF($F$7*12&gt;=A113,Amort!D75,0)</f>
        <v>909760.33816983434</v>
      </c>
      <c r="D113" s="102">
        <f t="shared" si="17"/>
        <v>6.4124999999999988E-2</v>
      </c>
      <c r="E113" s="59">
        <f t="shared" ca="1" si="8"/>
        <v>4932.4291459485212</v>
      </c>
      <c r="F113" s="102">
        <f t="shared" si="9"/>
        <v>6.54E-2</v>
      </c>
      <c r="G113" s="59">
        <f t="shared" ca="1" si="10"/>
        <v>5030.5008365697204</v>
      </c>
      <c r="H113" s="59"/>
      <c r="I113" s="59"/>
      <c r="J113" s="59"/>
      <c r="K113" s="71"/>
      <c r="L113" s="80">
        <f t="shared" si="11"/>
        <v>1818.8936553634703</v>
      </c>
      <c r="M113" s="81">
        <f t="shared" si="12"/>
        <v>107314.72566644475</v>
      </c>
      <c r="N113" s="81"/>
    </row>
    <row r="114" spans="1:14">
      <c r="A114">
        <v>60</v>
      </c>
      <c r="B114" s="62">
        <f t="shared" ca="1" si="13"/>
        <v>47654.8125</v>
      </c>
      <c r="C114" s="122">
        <f>IF($F$7*12&gt;=A114,Amort!D76,0)</f>
        <v>907941.44451447087</v>
      </c>
      <c r="D114" s="102">
        <f t="shared" si="17"/>
        <v>6.4124999999999988E-2</v>
      </c>
      <c r="E114" s="59">
        <f t="shared" ca="1" si="8"/>
        <v>4922.5676871635133</v>
      </c>
      <c r="F114" s="102">
        <f t="shared" si="9"/>
        <v>6.54E-2</v>
      </c>
      <c r="G114" s="59">
        <f t="shared" ca="1" si="10"/>
        <v>5020.4433019960061</v>
      </c>
      <c r="H114" s="59"/>
      <c r="I114" s="59"/>
      <c r="J114" s="59"/>
      <c r="K114" s="71"/>
      <c r="L114" s="80">
        <f t="shared" si="11"/>
        <v>907941.44451447087</v>
      </c>
      <c r="M114" s="81">
        <f t="shared" si="12"/>
        <v>54476486.670868255</v>
      </c>
      <c r="N114" s="81"/>
    </row>
    <row r="115" spans="1:14">
      <c r="A115">
        <v>61</v>
      </c>
      <c r="B115" s="62">
        <f t="shared" ca="1" si="13"/>
        <v>47685.25</v>
      </c>
      <c r="C115" s="122">
        <f>IF($F$7*12&gt;=A115,Amort!D77,0)</f>
        <v>0</v>
      </c>
      <c r="D115" s="102">
        <f t="shared" si="17"/>
        <v>6.4124999999999988E-2</v>
      </c>
      <c r="E115" s="59">
        <f t="shared" ca="1" si="8"/>
        <v>0</v>
      </c>
      <c r="F115" s="102">
        <f t="shared" si="9"/>
        <v>6.54E-2</v>
      </c>
      <c r="G115" s="59">
        <f t="shared" ca="1" si="10"/>
        <v>0</v>
      </c>
      <c r="H115" s="59"/>
      <c r="I115" s="59"/>
      <c r="J115" s="59"/>
      <c r="K115" s="71"/>
      <c r="L115" s="80">
        <f t="shared" si="11"/>
        <v>0</v>
      </c>
      <c r="M115" s="81">
        <f t="shared" si="12"/>
        <v>0</v>
      </c>
      <c r="N115" s="81"/>
    </row>
    <row r="116" spans="1:14">
      <c r="A116">
        <v>62</v>
      </c>
      <c r="B116" s="62">
        <f t="shared" ca="1" si="13"/>
        <v>47715.6875</v>
      </c>
      <c r="C116" s="122">
        <f>IF($F$7*12&gt;=A116,Amort!D78,0)</f>
        <v>0</v>
      </c>
      <c r="D116" s="102">
        <f t="shared" si="17"/>
        <v>6.4124999999999988E-2</v>
      </c>
      <c r="E116" s="59">
        <f t="shared" ca="1" si="8"/>
        <v>0</v>
      </c>
      <c r="F116" s="102">
        <f t="shared" si="9"/>
        <v>6.54E-2</v>
      </c>
      <c r="G116" s="59">
        <f t="shared" ca="1" si="10"/>
        <v>0</v>
      </c>
      <c r="H116" s="59"/>
      <c r="I116" s="59"/>
      <c r="J116" s="59"/>
      <c r="K116" s="71"/>
      <c r="L116" s="80">
        <f t="shared" si="11"/>
        <v>0</v>
      </c>
      <c r="M116" s="81">
        <f t="shared" si="12"/>
        <v>0</v>
      </c>
      <c r="N116" s="81"/>
    </row>
    <row r="117" spans="1:14">
      <c r="A117">
        <v>63</v>
      </c>
      <c r="B117" s="62">
        <f t="shared" ca="1" si="13"/>
        <v>47746.125</v>
      </c>
      <c r="C117" s="122">
        <f>IF($F$7*12&gt;=A117,Amort!D79,0)</f>
        <v>0</v>
      </c>
      <c r="D117" s="102">
        <f t="shared" si="17"/>
        <v>6.4124999999999988E-2</v>
      </c>
      <c r="E117" s="59">
        <f t="shared" ca="1" si="8"/>
        <v>0</v>
      </c>
      <c r="F117" s="102">
        <f t="shared" si="9"/>
        <v>6.54E-2</v>
      </c>
      <c r="G117" s="59">
        <f t="shared" ca="1" si="10"/>
        <v>0</v>
      </c>
      <c r="H117" s="59"/>
      <c r="I117" s="59"/>
      <c r="J117" s="59"/>
      <c r="K117" s="71"/>
      <c r="L117" s="80">
        <f t="shared" si="11"/>
        <v>0</v>
      </c>
      <c r="M117" s="81">
        <f t="shared" si="12"/>
        <v>0</v>
      </c>
      <c r="N117" s="81"/>
    </row>
    <row r="118" spans="1:14">
      <c r="A118">
        <v>64</v>
      </c>
      <c r="B118" s="62">
        <f t="shared" ca="1" si="13"/>
        <v>47776.5625</v>
      </c>
      <c r="C118" s="122">
        <f>IF($F$7*12&gt;=A118,Amort!D80,0)</f>
        <v>0</v>
      </c>
      <c r="D118" s="102">
        <f t="shared" si="17"/>
        <v>6.4124999999999988E-2</v>
      </c>
      <c r="E118" s="59">
        <f t="shared" ca="1" si="8"/>
        <v>0</v>
      </c>
      <c r="F118" s="102">
        <f t="shared" si="9"/>
        <v>6.54E-2</v>
      </c>
      <c r="G118" s="59">
        <f t="shared" ca="1" si="10"/>
        <v>0</v>
      </c>
      <c r="H118" s="59"/>
      <c r="I118" s="59"/>
      <c r="J118" s="59"/>
      <c r="K118" s="71"/>
      <c r="L118" s="80">
        <f t="shared" si="11"/>
        <v>0</v>
      </c>
      <c r="M118" s="81">
        <f t="shared" si="12"/>
        <v>0</v>
      </c>
      <c r="N118" s="81"/>
    </row>
    <row r="119" spans="1:14">
      <c r="A119">
        <v>65</v>
      </c>
      <c r="B119" s="62">
        <f t="shared" ca="1" si="13"/>
        <v>47807</v>
      </c>
      <c r="C119" s="122">
        <f>IF($F$7*12&gt;=A119,Amort!D81,0)</f>
        <v>0</v>
      </c>
      <c r="D119" s="102">
        <f t="shared" si="17"/>
        <v>6.4124999999999988E-2</v>
      </c>
      <c r="E119" s="59">
        <f t="shared" ca="1" si="8"/>
        <v>0</v>
      </c>
      <c r="F119" s="102">
        <f t="shared" si="9"/>
        <v>6.54E-2</v>
      </c>
      <c r="G119" s="59">
        <f t="shared" ca="1" si="10"/>
        <v>0</v>
      </c>
      <c r="H119" s="59"/>
      <c r="I119" s="59"/>
      <c r="J119" s="59"/>
      <c r="K119" s="71"/>
      <c r="L119" s="80">
        <f t="shared" si="11"/>
        <v>0</v>
      </c>
      <c r="M119" s="81">
        <f t="shared" si="12"/>
        <v>0</v>
      </c>
      <c r="N119" s="81"/>
    </row>
    <row r="120" spans="1:14">
      <c r="A120">
        <v>66</v>
      </c>
      <c r="B120" s="62">
        <f t="shared" ca="1" si="13"/>
        <v>47837.4375</v>
      </c>
      <c r="C120" s="122">
        <f>IF($F$7*12&gt;=A120,Amort!D82,0)</f>
        <v>0</v>
      </c>
      <c r="D120" s="102">
        <f>D119-H120</f>
        <v>6.4124999999999988E-2</v>
      </c>
      <c r="E120" s="59">
        <f t="shared" ref="E120:E183" ca="1" si="18">C120*D120*(B121-B120)/$P$12</f>
        <v>0</v>
      </c>
      <c r="F120" s="102">
        <f t="shared" ref="F120:F183" si="19">$F$10</f>
        <v>6.54E-2</v>
      </c>
      <c r="G120" s="59">
        <f t="shared" ref="G120:G183" ca="1" si="20">C120*F120*(B121-B120)/$P$12</f>
        <v>0</v>
      </c>
      <c r="H120" s="103">
        <f>O63*0.25%</f>
        <v>0</v>
      </c>
      <c r="I120" s="59"/>
      <c r="J120" s="59"/>
      <c r="K120" s="71"/>
      <c r="L120" s="80">
        <f t="shared" ref="L120:L183" si="21">C120-C121</f>
        <v>0</v>
      </c>
      <c r="M120" s="81">
        <f t="shared" ref="M120:M183" si="22">A120*L120</f>
        <v>0</v>
      </c>
      <c r="N120" s="81"/>
    </row>
    <row r="121" spans="1:14">
      <c r="A121">
        <v>67</v>
      </c>
      <c r="B121" s="62">
        <f t="shared" ref="B121:B184" ca="1" si="23">B120+30.4375</f>
        <v>47867.875</v>
      </c>
      <c r="C121" s="122">
        <f>IF($F$7*12&gt;=A121,Amort!D83,0)</f>
        <v>0</v>
      </c>
      <c r="D121" s="102">
        <f t="shared" si="17"/>
        <v>6.4124999999999988E-2</v>
      </c>
      <c r="E121" s="59">
        <f t="shared" ca="1" si="18"/>
        <v>0</v>
      </c>
      <c r="F121" s="102">
        <f t="shared" si="19"/>
        <v>6.54E-2</v>
      </c>
      <c r="G121" s="59">
        <f t="shared" ca="1" si="20"/>
        <v>0</v>
      </c>
      <c r="H121" s="59"/>
      <c r="I121" s="59"/>
      <c r="J121" s="59"/>
      <c r="K121" s="71"/>
      <c r="L121" s="80">
        <f t="shared" si="21"/>
        <v>0</v>
      </c>
      <c r="M121" s="81">
        <f t="shared" si="22"/>
        <v>0</v>
      </c>
      <c r="N121" s="81"/>
    </row>
    <row r="122" spans="1:14">
      <c r="A122">
        <v>68</v>
      </c>
      <c r="B122" s="62">
        <f t="shared" ca="1" si="23"/>
        <v>47898.3125</v>
      </c>
      <c r="C122" s="122">
        <f>IF($F$7*12&gt;=A122,Amort!D84,0)</f>
        <v>0</v>
      </c>
      <c r="D122" s="102">
        <f t="shared" si="17"/>
        <v>6.4124999999999988E-2</v>
      </c>
      <c r="E122" s="59">
        <f t="shared" ca="1" si="18"/>
        <v>0</v>
      </c>
      <c r="F122" s="102">
        <f t="shared" si="19"/>
        <v>6.54E-2</v>
      </c>
      <c r="G122" s="59">
        <f t="shared" ca="1" si="20"/>
        <v>0</v>
      </c>
      <c r="H122" s="59"/>
      <c r="I122" s="59"/>
      <c r="J122" s="59"/>
      <c r="K122" s="71"/>
      <c r="L122" s="80">
        <f t="shared" si="21"/>
        <v>0</v>
      </c>
      <c r="M122" s="81">
        <f t="shared" si="22"/>
        <v>0</v>
      </c>
      <c r="N122" s="81"/>
    </row>
    <row r="123" spans="1:14">
      <c r="A123">
        <v>69</v>
      </c>
      <c r="B123" s="62">
        <f t="shared" ca="1" si="23"/>
        <v>47928.75</v>
      </c>
      <c r="C123" s="122">
        <f>IF($F$7*12&gt;=A123,Amort!D85,0)</f>
        <v>0</v>
      </c>
      <c r="D123" s="102">
        <f t="shared" si="17"/>
        <v>6.4124999999999988E-2</v>
      </c>
      <c r="E123" s="59">
        <f t="shared" ca="1" si="18"/>
        <v>0</v>
      </c>
      <c r="F123" s="102">
        <f t="shared" si="19"/>
        <v>6.54E-2</v>
      </c>
      <c r="G123" s="59">
        <f t="shared" ca="1" si="20"/>
        <v>0</v>
      </c>
      <c r="H123" s="59"/>
      <c r="I123" s="59"/>
      <c r="J123" s="59"/>
      <c r="K123" s="71"/>
      <c r="L123" s="80">
        <f t="shared" si="21"/>
        <v>0</v>
      </c>
      <c r="M123" s="81">
        <f t="shared" si="22"/>
        <v>0</v>
      </c>
      <c r="N123" s="81"/>
    </row>
    <row r="124" spans="1:14">
      <c r="A124">
        <v>70</v>
      </c>
      <c r="B124" s="62">
        <f t="shared" ca="1" si="23"/>
        <v>47959.1875</v>
      </c>
      <c r="C124" s="122">
        <f>IF($F$7*12&gt;=A124,Amort!D86,0)</f>
        <v>0</v>
      </c>
      <c r="D124" s="102">
        <f t="shared" si="17"/>
        <v>6.4124999999999988E-2</v>
      </c>
      <c r="E124" s="59">
        <f t="shared" ca="1" si="18"/>
        <v>0</v>
      </c>
      <c r="F124" s="102">
        <f t="shared" si="19"/>
        <v>6.54E-2</v>
      </c>
      <c r="G124" s="59">
        <f t="shared" ca="1" si="20"/>
        <v>0</v>
      </c>
      <c r="H124" s="59"/>
      <c r="I124" s="59"/>
      <c r="J124" s="59"/>
      <c r="K124" s="71"/>
      <c r="L124" s="80">
        <f t="shared" si="21"/>
        <v>0</v>
      </c>
      <c r="M124" s="81">
        <f t="shared" si="22"/>
        <v>0</v>
      </c>
      <c r="N124" s="81"/>
    </row>
    <row r="125" spans="1:14">
      <c r="A125">
        <v>71</v>
      </c>
      <c r="B125" s="62">
        <f t="shared" ca="1" si="23"/>
        <v>47989.625</v>
      </c>
      <c r="C125" s="122">
        <f>IF($F$7*12&gt;=A125,Amort!D87,0)</f>
        <v>0</v>
      </c>
      <c r="D125" s="102">
        <f t="shared" si="17"/>
        <v>6.4124999999999988E-2</v>
      </c>
      <c r="E125" s="59">
        <f t="shared" ca="1" si="18"/>
        <v>0</v>
      </c>
      <c r="F125" s="102">
        <f t="shared" si="19"/>
        <v>6.54E-2</v>
      </c>
      <c r="G125" s="59">
        <f t="shared" ca="1" si="20"/>
        <v>0</v>
      </c>
      <c r="H125" s="59"/>
      <c r="I125" s="59"/>
      <c r="J125" s="59"/>
      <c r="K125" s="71"/>
      <c r="L125" s="80">
        <f t="shared" si="21"/>
        <v>0</v>
      </c>
      <c r="M125" s="81">
        <f t="shared" si="22"/>
        <v>0</v>
      </c>
      <c r="N125" s="81"/>
    </row>
    <row r="126" spans="1:14">
      <c r="A126">
        <v>72</v>
      </c>
      <c r="B126" s="62">
        <f t="shared" ca="1" si="23"/>
        <v>48020.0625</v>
      </c>
      <c r="C126" s="122">
        <f>IF($F$7*12&gt;=A126,Amort!D88,0)</f>
        <v>0</v>
      </c>
      <c r="D126" s="102">
        <f t="shared" si="17"/>
        <v>6.4124999999999988E-2</v>
      </c>
      <c r="E126" s="59">
        <f t="shared" ca="1" si="18"/>
        <v>0</v>
      </c>
      <c r="F126" s="102">
        <f t="shared" si="19"/>
        <v>6.54E-2</v>
      </c>
      <c r="G126" s="59">
        <f t="shared" ca="1" si="20"/>
        <v>0</v>
      </c>
      <c r="H126" s="59"/>
      <c r="I126" s="59"/>
      <c r="J126" s="59"/>
      <c r="K126" s="71"/>
      <c r="L126" s="80">
        <f t="shared" si="21"/>
        <v>0</v>
      </c>
      <c r="M126" s="81">
        <f t="shared" si="22"/>
        <v>0</v>
      </c>
      <c r="N126" s="81"/>
    </row>
    <row r="127" spans="1:14">
      <c r="A127">
        <v>73</v>
      </c>
      <c r="B127" s="62">
        <f t="shared" ca="1" si="23"/>
        <v>48050.5</v>
      </c>
      <c r="C127" s="122">
        <f>IF($F$7*12&gt;=A127,Amort!D89,0)</f>
        <v>0</v>
      </c>
      <c r="D127" s="102">
        <f t="shared" si="17"/>
        <v>6.4124999999999988E-2</v>
      </c>
      <c r="E127" s="59">
        <f t="shared" ca="1" si="18"/>
        <v>0</v>
      </c>
      <c r="F127" s="102">
        <f t="shared" si="19"/>
        <v>6.54E-2</v>
      </c>
      <c r="G127" s="59">
        <f t="shared" ca="1" si="20"/>
        <v>0</v>
      </c>
      <c r="H127" s="59"/>
      <c r="I127" s="59"/>
      <c r="J127" s="59"/>
      <c r="K127" s="71"/>
      <c r="L127" s="80">
        <f t="shared" si="21"/>
        <v>0</v>
      </c>
      <c r="M127" s="81">
        <f t="shared" si="22"/>
        <v>0</v>
      </c>
      <c r="N127" s="81"/>
    </row>
    <row r="128" spans="1:14">
      <c r="A128">
        <v>74</v>
      </c>
      <c r="B128" s="62">
        <f t="shared" ca="1" si="23"/>
        <v>48080.9375</v>
      </c>
      <c r="C128" s="122">
        <f>IF($F$7*12&gt;=A128,Amort!D90,0)</f>
        <v>0</v>
      </c>
      <c r="D128" s="102">
        <f t="shared" si="17"/>
        <v>6.4124999999999988E-2</v>
      </c>
      <c r="E128" s="59">
        <f t="shared" ca="1" si="18"/>
        <v>0</v>
      </c>
      <c r="F128" s="102">
        <f t="shared" si="19"/>
        <v>6.54E-2</v>
      </c>
      <c r="G128" s="59">
        <f t="shared" ca="1" si="20"/>
        <v>0</v>
      </c>
      <c r="H128" s="59"/>
      <c r="I128" s="59"/>
      <c r="J128" s="59"/>
      <c r="K128" s="71"/>
      <c r="L128" s="80">
        <f t="shared" si="21"/>
        <v>0</v>
      </c>
      <c r="M128" s="81">
        <f t="shared" si="22"/>
        <v>0</v>
      </c>
      <c r="N128" s="81"/>
    </row>
    <row r="129" spans="1:14">
      <c r="A129">
        <v>75</v>
      </c>
      <c r="B129" s="62">
        <f t="shared" ca="1" si="23"/>
        <v>48111.375</v>
      </c>
      <c r="C129" s="122">
        <f>IF($F$7*12&gt;=A129,Amort!D91,0)</f>
        <v>0</v>
      </c>
      <c r="D129" s="102">
        <f t="shared" si="17"/>
        <v>6.4124999999999988E-2</v>
      </c>
      <c r="E129" s="59">
        <f t="shared" ca="1" si="18"/>
        <v>0</v>
      </c>
      <c r="F129" s="102">
        <f t="shared" si="19"/>
        <v>6.54E-2</v>
      </c>
      <c r="G129" s="59">
        <f t="shared" ca="1" si="20"/>
        <v>0</v>
      </c>
      <c r="H129" s="59"/>
      <c r="I129" s="59"/>
      <c r="J129" s="59"/>
      <c r="K129" s="71"/>
      <c r="L129" s="80">
        <f t="shared" si="21"/>
        <v>0</v>
      </c>
      <c r="M129" s="81">
        <f t="shared" si="22"/>
        <v>0</v>
      </c>
      <c r="N129" s="81"/>
    </row>
    <row r="130" spans="1:14">
      <c r="A130">
        <v>76</v>
      </c>
      <c r="B130" s="62">
        <f t="shared" ca="1" si="23"/>
        <v>48141.8125</v>
      </c>
      <c r="C130" s="122">
        <f>IF($F$7*12&gt;=A130,Amort!D92,0)</f>
        <v>0</v>
      </c>
      <c r="D130" s="102">
        <f t="shared" si="17"/>
        <v>6.4124999999999988E-2</v>
      </c>
      <c r="E130" s="59">
        <f t="shared" ca="1" si="18"/>
        <v>0</v>
      </c>
      <c r="F130" s="102">
        <f t="shared" si="19"/>
        <v>6.54E-2</v>
      </c>
      <c r="G130" s="59">
        <f t="shared" ca="1" si="20"/>
        <v>0</v>
      </c>
      <c r="H130" s="59"/>
      <c r="I130" s="59"/>
      <c r="J130" s="59"/>
      <c r="K130" s="71"/>
      <c r="L130" s="80">
        <f t="shared" si="21"/>
        <v>0</v>
      </c>
      <c r="M130" s="81">
        <f t="shared" si="22"/>
        <v>0</v>
      </c>
      <c r="N130" s="81"/>
    </row>
    <row r="131" spans="1:14">
      <c r="A131">
        <v>77</v>
      </c>
      <c r="B131" s="62">
        <f t="shared" ca="1" si="23"/>
        <v>48172.25</v>
      </c>
      <c r="C131" s="122">
        <f>IF($F$7*12&gt;=A131,Amort!D93,0)</f>
        <v>0</v>
      </c>
      <c r="D131" s="102">
        <f t="shared" si="17"/>
        <v>6.4124999999999988E-2</v>
      </c>
      <c r="E131" s="59">
        <f t="shared" ca="1" si="18"/>
        <v>0</v>
      </c>
      <c r="F131" s="102">
        <f t="shared" si="19"/>
        <v>6.54E-2</v>
      </c>
      <c r="G131" s="59">
        <f t="shared" ca="1" si="20"/>
        <v>0</v>
      </c>
      <c r="H131" s="59"/>
      <c r="I131" s="59"/>
      <c r="J131" s="59"/>
      <c r="K131" s="71"/>
      <c r="L131" s="80">
        <f t="shared" si="21"/>
        <v>0</v>
      </c>
      <c r="M131" s="81">
        <f t="shared" si="22"/>
        <v>0</v>
      </c>
      <c r="N131" s="81"/>
    </row>
    <row r="132" spans="1:14">
      <c r="A132">
        <v>78</v>
      </c>
      <c r="B132" s="62">
        <f t="shared" ca="1" si="23"/>
        <v>48202.6875</v>
      </c>
      <c r="C132" s="122">
        <f>IF($F$7*12&gt;=A132,Amort!D94,0)</f>
        <v>0</v>
      </c>
      <c r="D132" s="102">
        <f>D131-H132</f>
        <v>6.4124999999999988E-2</v>
      </c>
      <c r="E132" s="59">
        <f t="shared" ca="1" si="18"/>
        <v>0</v>
      </c>
      <c r="F132" s="102">
        <f t="shared" si="19"/>
        <v>6.54E-2</v>
      </c>
      <c r="G132" s="59">
        <f t="shared" ca="1" si="20"/>
        <v>0</v>
      </c>
      <c r="H132" s="103">
        <f>O64*0.25%</f>
        <v>0</v>
      </c>
      <c r="I132" s="59"/>
      <c r="J132" s="59"/>
      <c r="K132" s="71"/>
      <c r="L132" s="80">
        <f t="shared" si="21"/>
        <v>0</v>
      </c>
      <c r="M132" s="81">
        <f t="shared" si="22"/>
        <v>0</v>
      </c>
      <c r="N132" s="81"/>
    </row>
    <row r="133" spans="1:14">
      <c r="A133">
        <v>79</v>
      </c>
      <c r="B133" s="62">
        <f t="shared" ca="1" si="23"/>
        <v>48233.125</v>
      </c>
      <c r="C133" s="122">
        <f>IF($F$7*12&gt;=A133,Amort!D95,0)</f>
        <v>0</v>
      </c>
      <c r="D133" s="102">
        <f t="shared" si="17"/>
        <v>6.4124999999999988E-2</v>
      </c>
      <c r="E133" s="59">
        <f t="shared" ca="1" si="18"/>
        <v>0</v>
      </c>
      <c r="F133" s="102">
        <f t="shared" si="19"/>
        <v>6.54E-2</v>
      </c>
      <c r="G133" s="59">
        <f t="shared" ca="1" si="20"/>
        <v>0</v>
      </c>
      <c r="H133" s="59"/>
      <c r="I133" s="59"/>
      <c r="J133" s="59"/>
      <c r="K133" s="71"/>
      <c r="L133" s="80">
        <f t="shared" si="21"/>
        <v>0</v>
      </c>
      <c r="M133" s="81">
        <f t="shared" si="22"/>
        <v>0</v>
      </c>
      <c r="N133" s="81"/>
    </row>
    <row r="134" spans="1:14">
      <c r="A134">
        <v>80</v>
      </c>
      <c r="B134" s="62">
        <f t="shared" ca="1" si="23"/>
        <v>48263.5625</v>
      </c>
      <c r="C134" s="122">
        <f>IF($F$7*12&gt;=A134,Amort!D96,0)</f>
        <v>0</v>
      </c>
      <c r="D134" s="102">
        <f t="shared" si="17"/>
        <v>6.4124999999999988E-2</v>
      </c>
      <c r="E134" s="59">
        <f t="shared" ca="1" si="18"/>
        <v>0</v>
      </c>
      <c r="F134" s="102">
        <f t="shared" si="19"/>
        <v>6.54E-2</v>
      </c>
      <c r="G134" s="59">
        <f t="shared" ca="1" si="20"/>
        <v>0</v>
      </c>
      <c r="H134" s="59"/>
      <c r="I134" s="59"/>
      <c r="J134" s="59"/>
      <c r="K134" s="71"/>
      <c r="L134" s="80">
        <f t="shared" si="21"/>
        <v>0</v>
      </c>
      <c r="M134" s="81">
        <f t="shared" si="22"/>
        <v>0</v>
      </c>
      <c r="N134" s="81"/>
    </row>
    <row r="135" spans="1:14">
      <c r="A135">
        <v>81</v>
      </c>
      <c r="B135" s="62">
        <f t="shared" ca="1" si="23"/>
        <v>48294</v>
      </c>
      <c r="C135" s="122">
        <f>IF($F$7*12&gt;=A135,Amort!D97,0)</f>
        <v>0</v>
      </c>
      <c r="D135" s="102">
        <f t="shared" si="17"/>
        <v>6.4124999999999988E-2</v>
      </c>
      <c r="E135" s="59">
        <f t="shared" ca="1" si="18"/>
        <v>0</v>
      </c>
      <c r="F135" s="102">
        <f t="shared" si="19"/>
        <v>6.54E-2</v>
      </c>
      <c r="G135" s="59">
        <f t="shared" ca="1" si="20"/>
        <v>0</v>
      </c>
      <c r="H135" s="59"/>
      <c r="I135" s="59"/>
      <c r="J135" s="59"/>
      <c r="K135" s="71"/>
      <c r="L135" s="80">
        <f t="shared" si="21"/>
        <v>0</v>
      </c>
      <c r="M135" s="81">
        <f t="shared" si="22"/>
        <v>0</v>
      </c>
      <c r="N135" s="81"/>
    </row>
    <row r="136" spans="1:14">
      <c r="A136">
        <v>82</v>
      </c>
      <c r="B136" s="62">
        <f t="shared" ca="1" si="23"/>
        <v>48324.4375</v>
      </c>
      <c r="C136" s="122">
        <f>IF($F$7*12&gt;=A136,Amort!D98,0)</f>
        <v>0</v>
      </c>
      <c r="D136" s="102">
        <f t="shared" si="17"/>
        <v>6.4124999999999988E-2</v>
      </c>
      <c r="E136" s="59">
        <f t="shared" ca="1" si="18"/>
        <v>0</v>
      </c>
      <c r="F136" s="102">
        <f t="shared" si="19"/>
        <v>6.54E-2</v>
      </c>
      <c r="G136" s="59">
        <f t="shared" ca="1" si="20"/>
        <v>0</v>
      </c>
      <c r="H136" s="59"/>
      <c r="I136" s="59"/>
      <c r="J136" s="59"/>
      <c r="K136" s="71"/>
      <c r="L136" s="80">
        <f t="shared" si="21"/>
        <v>0</v>
      </c>
      <c r="M136" s="81">
        <f t="shared" si="22"/>
        <v>0</v>
      </c>
      <c r="N136" s="81"/>
    </row>
    <row r="137" spans="1:14">
      <c r="A137">
        <v>83</v>
      </c>
      <c r="B137" s="62">
        <f t="shared" ca="1" si="23"/>
        <v>48354.875</v>
      </c>
      <c r="C137" s="122">
        <f>IF($F$7*12&gt;=A137,Amort!D99,0)</f>
        <v>0</v>
      </c>
      <c r="D137" s="102">
        <f t="shared" si="17"/>
        <v>6.4124999999999988E-2</v>
      </c>
      <c r="E137" s="59">
        <f t="shared" ca="1" si="18"/>
        <v>0</v>
      </c>
      <c r="F137" s="102">
        <f t="shared" si="19"/>
        <v>6.54E-2</v>
      </c>
      <c r="G137" s="59">
        <f t="shared" ca="1" si="20"/>
        <v>0</v>
      </c>
      <c r="H137" s="59"/>
      <c r="I137" s="59"/>
      <c r="J137" s="59"/>
      <c r="K137" s="71"/>
      <c r="L137" s="80">
        <f t="shared" si="21"/>
        <v>0</v>
      </c>
      <c r="M137" s="81">
        <f t="shared" si="22"/>
        <v>0</v>
      </c>
      <c r="N137" s="81"/>
    </row>
    <row r="138" spans="1:14">
      <c r="A138">
        <v>84</v>
      </c>
      <c r="B138" s="62">
        <f t="shared" ca="1" si="23"/>
        <v>48385.3125</v>
      </c>
      <c r="C138" s="122">
        <f>IF($F$7*12&gt;=A138,Amort!D100,0)</f>
        <v>0</v>
      </c>
      <c r="D138" s="102">
        <f t="shared" si="17"/>
        <v>6.4124999999999988E-2</v>
      </c>
      <c r="E138" s="59">
        <f t="shared" ca="1" si="18"/>
        <v>0</v>
      </c>
      <c r="F138" s="102">
        <f t="shared" si="19"/>
        <v>6.54E-2</v>
      </c>
      <c r="G138" s="59">
        <f t="shared" ca="1" si="20"/>
        <v>0</v>
      </c>
      <c r="H138" s="59"/>
      <c r="I138" s="59"/>
      <c r="J138" s="59"/>
      <c r="K138" s="71"/>
      <c r="L138" s="80">
        <f t="shared" si="21"/>
        <v>0</v>
      </c>
      <c r="M138" s="81">
        <f t="shared" si="22"/>
        <v>0</v>
      </c>
      <c r="N138" s="81"/>
    </row>
    <row r="139" spans="1:14">
      <c r="A139">
        <v>85</v>
      </c>
      <c r="B139" s="62">
        <f t="shared" ca="1" si="23"/>
        <v>48415.75</v>
      </c>
      <c r="C139" s="122">
        <f>IF($F$7*12&gt;=A139,Amort!D101,0)</f>
        <v>0</v>
      </c>
      <c r="D139" s="102">
        <f t="shared" si="17"/>
        <v>6.4124999999999988E-2</v>
      </c>
      <c r="E139" s="59">
        <f t="shared" ca="1" si="18"/>
        <v>0</v>
      </c>
      <c r="F139" s="102">
        <f t="shared" si="19"/>
        <v>6.54E-2</v>
      </c>
      <c r="G139" s="59">
        <f t="shared" ca="1" si="20"/>
        <v>0</v>
      </c>
      <c r="H139" s="59"/>
      <c r="I139" s="59"/>
      <c r="J139" s="59"/>
      <c r="K139" s="71"/>
      <c r="L139" s="80">
        <f t="shared" si="21"/>
        <v>0</v>
      </c>
      <c r="M139" s="81">
        <f t="shared" si="22"/>
        <v>0</v>
      </c>
      <c r="N139" s="81"/>
    </row>
    <row r="140" spans="1:14">
      <c r="A140">
        <v>86</v>
      </c>
      <c r="B140" s="62">
        <f t="shared" ca="1" si="23"/>
        <v>48446.1875</v>
      </c>
      <c r="C140" s="122">
        <f>IF($F$7*12&gt;=A140,Amort!D102,0)</f>
        <v>0</v>
      </c>
      <c r="D140" s="102">
        <f t="shared" si="17"/>
        <v>6.4124999999999988E-2</v>
      </c>
      <c r="E140" s="59">
        <f t="shared" ca="1" si="18"/>
        <v>0</v>
      </c>
      <c r="F140" s="102">
        <f t="shared" si="19"/>
        <v>6.54E-2</v>
      </c>
      <c r="G140" s="59">
        <f t="shared" ca="1" si="20"/>
        <v>0</v>
      </c>
      <c r="H140" s="59"/>
      <c r="I140" s="59"/>
      <c r="J140" s="59"/>
      <c r="K140" s="71"/>
      <c r="L140" s="80">
        <f t="shared" si="21"/>
        <v>0</v>
      </c>
      <c r="M140" s="81">
        <f t="shared" si="22"/>
        <v>0</v>
      </c>
      <c r="N140" s="81"/>
    </row>
    <row r="141" spans="1:14">
      <c r="A141">
        <v>87</v>
      </c>
      <c r="B141" s="62">
        <f t="shared" ca="1" si="23"/>
        <v>48476.625</v>
      </c>
      <c r="C141" s="122">
        <f>IF($F$7*12&gt;=A141,Amort!D103,0)</f>
        <v>0</v>
      </c>
      <c r="D141" s="102">
        <f t="shared" si="17"/>
        <v>6.4124999999999988E-2</v>
      </c>
      <c r="E141" s="59">
        <f t="shared" ca="1" si="18"/>
        <v>0</v>
      </c>
      <c r="F141" s="102">
        <f t="shared" si="19"/>
        <v>6.54E-2</v>
      </c>
      <c r="G141" s="59">
        <f t="shared" ca="1" si="20"/>
        <v>0</v>
      </c>
      <c r="H141" s="59"/>
      <c r="I141" s="59"/>
      <c r="J141" s="59"/>
      <c r="K141" s="71"/>
      <c r="L141" s="80">
        <f t="shared" si="21"/>
        <v>0</v>
      </c>
      <c r="M141" s="81">
        <f t="shared" si="22"/>
        <v>0</v>
      </c>
      <c r="N141" s="81"/>
    </row>
    <row r="142" spans="1:14">
      <c r="A142">
        <v>88</v>
      </c>
      <c r="B142" s="62">
        <f t="shared" ca="1" si="23"/>
        <v>48507.0625</v>
      </c>
      <c r="C142" s="122">
        <f>IF($F$7*12&gt;=A142,Amort!D104,0)</f>
        <v>0</v>
      </c>
      <c r="D142" s="102">
        <f t="shared" si="17"/>
        <v>6.4124999999999988E-2</v>
      </c>
      <c r="E142" s="59">
        <f t="shared" ca="1" si="18"/>
        <v>0</v>
      </c>
      <c r="F142" s="102">
        <f t="shared" si="19"/>
        <v>6.54E-2</v>
      </c>
      <c r="G142" s="59">
        <f t="shared" ca="1" si="20"/>
        <v>0</v>
      </c>
      <c r="H142" s="59"/>
      <c r="I142" s="59"/>
      <c r="J142" s="59"/>
      <c r="K142" s="71"/>
      <c r="L142" s="80">
        <f t="shared" si="21"/>
        <v>0</v>
      </c>
      <c r="M142" s="81">
        <f t="shared" si="22"/>
        <v>0</v>
      </c>
      <c r="N142" s="81"/>
    </row>
    <row r="143" spans="1:14">
      <c r="A143">
        <v>89</v>
      </c>
      <c r="B143" s="62">
        <f t="shared" ca="1" si="23"/>
        <v>48537.5</v>
      </c>
      <c r="C143" s="122">
        <f>IF($F$7*12&gt;=A143,Amort!D105,0)</f>
        <v>0</v>
      </c>
      <c r="D143" s="102">
        <f t="shared" si="17"/>
        <v>6.4124999999999988E-2</v>
      </c>
      <c r="E143" s="59">
        <f t="shared" ca="1" si="18"/>
        <v>0</v>
      </c>
      <c r="F143" s="102">
        <f t="shared" si="19"/>
        <v>6.54E-2</v>
      </c>
      <c r="G143" s="59">
        <f t="shared" ca="1" si="20"/>
        <v>0</v>
      </c>
      <c r="H143" s="59"/>
      <c r="I143" s="59"/>
      <c r="J143" s="59"/>
      <c r="K143" s="71"/>
      <c r="L143" s="80">
        <f t="shared" si="21"/>
        <v>0</v>
      </c>
      <c r="M143" s="81">
        <f t="shared" si="22"/>
        <v>0</v>
      </c>
      <c r="N143" s="81"/>
    </row>
    <row r="144" spans="1:14">
      <c r="A144">
        <v>90</v>
      </c>
      <c r="B144" s="62">
        <f t="shared" ca="1" si="23"/>
        <v>48567.9375</v>
      </c>
      <c r="C144" s="122">
        <f>IF($F$7*12&gt;=A144,Amort!D106,0)</f>
        <v>0</v>
      </c>
      <c r="D144" s="102">
        <f>D143-H144</f>
        <v>6.4124999999999988E-2</v>
      </c>
      <c r="E144" s="59">
        <f t="shared" ca="1" si="18"/>
        <v>0</v>
      </c>
      <c r="F144" s="102">
        <f t="shared" si="19"/>
        <v>6.54E-2</v>
      </c>
      <c r="G144" s="59">
        <f t="shared" ca="1" si="20"/>
        <v>0</v>
      </c>
      <c r="H144" s="103">
        <f>O65*0.25%</f>
        <v>0</v>
      </c>
      <c r="I144" s="59"/>
      <c r="J144" s="59"/>
      <c r="K144" s="71"/>
      <c r="L144" s="80">
        <f t="shared" si="21"/>
        <v>0</v>
      </c>
      <c r="M144" s="81">
        <f t="shared" si="22"/>
        <v>0</v>
      </c>
      <c r="N144" s="81"/>
    </row>
    <row r="145" spans="1:14">
      <c r="A145">
        <v>91</v>
      </c>
      <c r="B145" s="62">
        <f t="shared" ca="1" si="23"/>
        <v>48598.375</v>
      </c>
      <c r="C145" s="122">
        <f>IF($F$7*12&gt;=A145,Amort!D107,0)</f>
        <v>0</v>
      </c>
      <c r="D145" s="102">
        <f t="shared" si="17"/>
        <v>6.4124999999999988E-2</v>
      </c>
      <c r="E145" s="59">
        <f t="shared" ca="1" si="18"/>
        <v>0</v>
      </c>
      <c r="F145" s="102">
        <f t="shared" si="19"/>
        <v>6.54E-2</v>
      </c>
      <c r="G145" s="59">
        <f t="shared" ca="1" si="20"/>
        <v>0</v>
      </c>
      <c r="H145" s="59"/>
      <c r="I145" s="59"/>
      <c r="J145" s="59"/>
      <c r="K145" s="71"/>
      <c r="L145" s="80">
        <f t="shared" si="21"/>
        <v>0</v>
      </c>
      <c r="M145" s="81">
        <f t="shared" si="22"/>
        <v>0</v>
      </c>
      <c r="N145" s="81"/>
    </row>
    <row r="146" spans="1:14">
      <c r="A146">
        <v>92</v>
      </c>
      <c r="B146" s="62">
        <f t="shared" ca="1" si="23"/>
        <v>48628.8125</v>
      </c>
      <c r="C146" s="122">
        <f>IF($F$7*12&gt;=A146,Amort!D108,0)</f>
        <v>0</v>
      </c>
      <c r="D146" s="102">
        <f t="shared" si="17"/>
        <v>6.4124999999999988E-2</v>
      </c>
      <c r="E146" s="59">
        <f t="shared" ca="1" si="18"/>
        <v>0</v>
      </c>
      <c r="F146" s="102">
        <f t="shared" si="19"/>
        <v>6.54E-2</v>
      </c>
      <c r="G146" s="59">
        <f t="shared" ca="1" si="20"/>
        <v>0</v>
      </c>
      <c r="H146" s="59"/>
      <c r="I146" s="59"/>
      <c r="J146" s="59"/>
      <c r="K146" s="71"/>
      <c r="L146" s="80">
        <f t="shared" si="21"/>
        <v>0</v>
      </c>
      <c r="M146" s="81">
        <f t="shared" si="22"/>
        <v>0</v>
      </c>
      <c r="N146" s="81"/>
    </row>
    <row r="147" spans="1:14">
      <c r="A147">
        <v>93</v>
      </c>
      <c r="B147" s="62">
        <f t="shared" ca="1" si="23"/>
        <v>48659.25</v>
      </c>
      <c r="C147" s="122">
        <f>IF($F$7*12&gt;=A147,Amort!D109,0)</f>
        <v>0</v>
      </c>
      <c r="D147" s="102">
        <f t="shared" si="17"/>
        <v>6.4124999999999988E-2</v>
      </c>
      <c r="E147" s="59">
        <f t="shared" ca="1" si="18"/>
        <v>0</v>
      </c>
      <c r="F147" s="102">
        <f t="shared" si="19"/>
        <v>6.54E-2</v>
      </c>
      <c r="G147" s="59">
        <f t="shared" ca="1" si="20"/>
        <v>0</v>
      </c>
      <c r="H147" s="59"/>
      <c r="I147" s="59"/>
      <c r="J147" s="59"/>
      <c r="K147" s="71"/>
      <c r="L147" s="80">
        <f t="shared" si="21"/>
        <v>0</v>
      </c>
      <c r="M147" s="81">
        <f t="shared" si="22"/>
        <v>0</v>
      </c>
      <c r="N147" s="81"/>
    </row>
    <row r="148" spans="1:14">
      <c r="A148">
        <v>94</v>
      </c>
      <c r="B148" s="62">
        <f t="shared" ca="1" si="23"/>
        <v>48689.6875</v>
      </c>
      <c r="C148" s="122">
        <f>IF($F$7*12&gt;=A148,Amort!D110,0)</f>
        <v>0</v>
      </c>
      <c r="D148" s="102">
        <f t="shared" si="17"/>
        <v>6.4124999999999988E-2</v>
      </c>
      <c r="E148" s="59">
        <f t="shared" ca="1" si="18"/>
        <v>0</v>
      </c>
      <c r="F148" s="102">
        <f t="shared" si="19"/>
        <v>6.54E-2</v>
      </c>
      <c r="G148" s="59">
        <f t="shared" ca="1" si="20"/>
        <v>0</v>
      </c>
      <c r="H148" s="59"/>
      <c r="I148" s="59"/>
      <c r="J148" s="59"/>
      <c r="K148" s="71"/>
      <c r="L148" s="80">
        <f t="shared" si="21"/>
        <v>0</v>
      </c>
      <c r="M148" s="81">
        <f t="shared" si="22"/>
        <v>0</v>
      </c>
      <c r="N148" s="81"/>
    </row>
    <row r="149" spans="1:14">
      <c r="A149">
        <v>95</v>
      </c>
      <c r="B149" s="62">
        <f t="shared" ca="1" si="23"/>
        <v>48720.125</v>
      </c>
      <c r="C149" s="122">
        <f>IF($F$7*12&gt;=A149,Amort!D111,0)</f>
        <v>0</v>
      </c>
      <c r="D149" s="102">
        <f t="shared" si="17"/>
        <v>6.4124999999999988E-2</v>
      </c>
      <c r="E149" s="59">
        <f t="shared" ca="1" si="18"/>
        <v>0</v>
      </c>
      <c r="F149" s="102">
        <f t="shared" si="19"/>
        <v>6.54E-2</v>
      </c>
      <c r="G149" s="59">
        <f t="shared" ca="1" si="20"/>
        <v>0</v>
      </c>
      <c r="H149" s="59"/>
      <c r="I149" s="59"/>
      <c r="J149" s="59"/>
      <c r="K149" s="71"/>
      <c r="L149" s="80">
        <f t="shared" si="21"/>
        <v>0</v>
      </c>
      <c r="M149" s="81">
        <f t="shared" si="22"/>
        <v>0</v>
      </c>
      <c r="N149" s="81"/>
    </row>
    <row r="150" spans="1:14">
      <c r="A150">
        <v>96</v>
      </c>
      <c r="B150" s="62">
        <f t="shared" ca="1" si="23"/>
        <v>48750.5625</v>
      </c>
      <c r="C150" s="122">
        <f>IF($F$7*12&gt;=A150,Amort!D112,0)</f>
        <v>0</v>
      </c>
      <c r="D150" s="102">
        <f t="shared" ref="D150:D213" si="24">D149</f>
        <v>6.4124999999999988E-2</v>
      </c>
      <c r="E150" s="59">
        <f t="shared" ca="1" si="18"/>
        <v>0</v>
      </c>
      <c r="F150" s="102">
        <f t="shared" si="19"/>
        <v>6.54E-2</v>
      </c>
      <c r="G150" s="59">
        <f t="shared" ca="1" si="20"/>
        <v>0</v>
      </c>
      <c r="H150" s="59"/>
      <c r="I150" s="59"/>
      <c r="J150" s="59"/>
      <c r="K150" s="71"/>
      <c r="L150" s="80">
        <f t="shared" si="21"/>
        <v>0</v>
      </c>
      <c r="M150" s="81">
        <f t="shared" si="22"/>
        <v>0</v>
      </c>
      <c r="N150" s="81"/>
    </row>
    <row r="151" spans="1:14">
      <c r="A151">
        <v>97</v>
      </c>
      <c r="B151" s="62">
        <f t="shared" ca="1" si="23"/>
        <v>48781</v>
      </c>
      <c r="C151" s="122">
        <f>IF($F$7*12&gt;=A151,Amort!D113,0)</f>
        <v>0</v>
      </c>
      <c r="D151" s="102">
        <f t="shared" si="24"/>
        <v>6.4124999999999988E-2</v>
      </c>
      <c r="E151" s="59">
        <f t="shared" ca="1" si="18"/>
        <v>0</v>
      </c>
      <c r="F151" s="102">
        <f t="shared" si="19"/>
        <v>6.54E-2</v>
      </c>
      <c r="G151" s="59">
        <f t="shared" ca="1" si="20"/>
        <v>0</v>
      </c>
      <c r="H151" s="59"/>
      <c r="I151" s="59"/>
      <c r="J151" s="59"/>
      <c r="K151" s="71"/>
      <c r="L151" s="80">
        <f t="shared" si="21"/>
        <v>0</v>
      </c>
      <c r="M151" s="81">
        <f t="shared" si="22"/>
        <v>0</v>
      </c>
      <c r="N151" s="81"/>
    </row>
    <row r="152" spans="1:14">
      <c r="A152">
        <v>98</v>
      </c>
      <c r="B152" s="62">
        <f t="shared" ca="1" si="23"/>
        <v>48811.4375</v>
      </c>
      <c r="C152" s="122">
        <f>IF($F$7*12&gt;=A152,Amort!D114,0)</f>
        <v>0</v>
      </c>
      <c r="D152" s="102">
        <f t="shared" si="24"/>
        <v>6.4124999999999988E-2</v>
      </c>
      <c r="E152" s="59">
        <f t="shared" ca="1" si="18"/>
        <v>0</v>
      </c>
      <c r="F152" s="102">
        <f t="shared" si="19"/>
        <v>6.54E-2</v>
      </c>
      <c r="G152" s="59">
        <f t="shared" ca="1" si="20"/>
        <v>0</v>
      </c>
      <c r="H152" s="59"/>
      <c r="I152" s="59"/>
      <c r="J152" s="59"/>
      <c r="K152" s="71"/>
      <c r="L152" s="80">
        <f t="shared" si="21"/>
        <v>0</v>
      </c>
      <c r="M152" s="81">
        <f t="shared" si="22"/>
        <v>0</v>
      </c>
      <c r="N152" s="81"/>
    </row>
    <row r="153" spans="1:14">
      <c r="A153">
        <v>99</v>
      </c>
      <c r="B153" s="62">
        <f t="shared" ca="1" si="23"/>
        <v>48841.875</v>
      </c>
      <c r="C153" s="122">
        <f>IF($F$7*12&gt;=A153,Amort!D115,0)</f>
        <v>0</v>
      </c>
      <c r="D153" s="102">
        <f t="shared" si="24"/>
        <v>6.4124999999999988E-2</v>
      </c>
      <c r="E153" s="59">
        <f t="shared" ca="1" si="18"/>
        <v>0</v>
      </c>
      <c r="F153" s="102">
        <f t="shared" si="19"/>
        <v>6.54E-2</v>
      </c>
      <c r="G153" s="59">
        <f t="shared" ca="1" si="20"/>
        <v>0</v>
      </c>
      <c r="H153" s="59"/>
      <c r="I153" s="59"/>
      <c r="J153" s="59"/>
      <c r="K153" s="71"/>
      <c r="L153" s="80">
        <f t="shared" si="21"/>
        <v>0</v>
      </c>
      <c r="M153" s="81">
        <f t="shared" si="22"/>
        <v>0</v>
      </c>
      <c r="N153" s="81"/>
    </row>
    <row r="154" spans="1:14">
      <c r="A154">
        <v>100</v>
      </c>
      <c r="B154" s="62">
        <f t="shared" ca="1" si="23"/>
        <v>48872.3125</v>
      </c>
      <c r="C154" s="122">
        <f>IF($F$7*12&gt;=A154,Amort!D116,0)</f>
        <v>0</v>
      </c>
      <c r="D154" s="102">
        <f t="shared" si="24"/>
        <v>6.4124999999999988E-2</v>
      </c>
      <c r="E154" s="59">
        <f t="shared" ca="1" si="18"/>
        <v>0</v>
      </c>
      <c r="F154" s="102">
        <f t="shared" si="19"/>
        <v>6.54E-2</v>
      </c>
      <c r="G154" s="59">
        <f t="shared" ca="1" si="20"/>
        <v>0</v>
      </c>
      <c r="H154" s="59"/>
      <c r="I154" s="59"/>
      <c r="J154" s="59"/>
      <c r="K154" s="71"/>
      <c r="L154" s="80">
        <f t="shared" si="21"/>
        <v>0</v>
      </c>
      <c r="M154" s="81">
        <f t="shared" si="22"/>
        <v>0</v>
      </c>
      <c r="N154" s="81"/>
    </row>
    <row r="155" spans="1:14">
      <c r="A155">
        <v>101</v>
      </c>
      <c r="B155" s="62">
        <f t="shared" ca="1" si="23"/>
        <v>48902.75</v>
      </c>
      <c r="C155" s="122">
        <f>IF($F$7*12&gt;=A155,Amort!D117,0)</f>
        <v>0</v>
      </c>
      <c r="D155" s="102">
        <f t="shared" si="24"/>
        <v>6.4124999999999988E-2</v>
      </c>
      <c r="E155" s="59">
        <f t="shared" ca="1" si="18"/>
        <v>0</v>
      </c>
      <c r="F155" s="102">
        <f t="shared" si="19"/>
        <v>6.54E-2</v>
      </c>
      <c r="G155" s="59">
        <f t="shared" ca="1" si="20"/>
        <v>0</v>
      </c>
      <c r="H155" s="59"/>
      <c r="I155" s="59"/>
      <c r="J155" s="59"/>
      <c r="K155" s="71"/>
      <c r="L155" s="80">
        <f t="shared" si="21"/>
        <v>0</v>
      </c>
      <c r="M155" s="81">
        <f t="shared" si="22"/>
        <v>0</v>
      </c>
      <c r="N155" s="81"/>
    </row>
    <row r="156" spans="1:14">
      <c r="A156">
        <v>102</v>
      </c>
      <c r="B156" s="62">
        <f t="shared" ca="1" si="23"/>
        <v>48933.1875</v>
      </c>
      <c r="C156" s="122">
        <f>IF($F$7*12&gt;=A156,Amort!D118,0)</f>
        <v>0</v>
      </c>
      <c r="D156" s="102">
        <f>D155-H156</f>
        <v>6.4124999999999988E-2</v>
      </c>
      <c r="E156" s="59">
        <f t="shared" ca="1" si="18"/>
        <v>0</v>
      </c>
      <c r="F156" s="102">
        <f t="shared" si="19"/>
        <v>6.54E-2</v>
      </c>
      <c r="G156" s="59">
        <f t="shared" ca="1" si="20"/>
        <v>0</v>
      </c>
      <c r="H156" s="103">
        <f>O66*0.25%</f>
        <v>0</v>
      </c>
      <c r="I156" s="59"/>
      <c r="J156" s="59"/>
      <c r="K156" s="71"/>
      <c r="L156" s="80">
        <f t="shared" si="21"/>
        <v>0</v>
      </c>
      <c r="M156" s="81">
        <f t="shared" si="22"/>
        <v>0</v>
      </c>
      <c r="N156" s="81"/>
    </row>
    <row r="157" spans="1:14">
      <c r="A157">
        <v>103</v>
      </c>
      <c r="B157" s="62">
        <f t="shared" ca="1" si="23"/>
        <v>48963.625</v>
      </c>
      <c r="C157" s="122">
        <f>IF($F$7*12&gt;=A157,Amort!D119,0)</f>
        <v>0</v>
      </c>
      <c r="D157" s="102">
        <f t="shared" si="24"/>
        <v>6.4124999999999988E-2</v>
      </c>
      <c r="E157" s="59">
        <f t="shared" ca="1" si="18"/>
        <v>0</v>
      </c>
      <c r="F157" s="102">
        <f t="shared" si="19"/>
        <v>6.54E-2</v>
      </c>
      <c r="G157" s="59">
        <f t="shared" ca="1" si="20"/>
        <v>0</v>
      </c>
      <c r="H157" s="59"/>
      <c r="I157" s="59"/>
      <c r="J157" s="59"/>
      <c r="K157" s="71"/>
      <c r="L157" s="80">
        <f t="shared" si="21"/>
        <v>0</v>
      </c>
      <c r="M157" s="81">
        <f t="shared" si="22"/>
        <v>0</v>
      </c>
      <c r="N157" s="81"/>
    </row>
    <row r="158" spans="1:14">
      <c r="A158">
        <v>104</v>
      </c>
      <c r="B158" s="62">
        <f t="shared" ca="1" si="23"/>
        <v>48994.0625</v>
      </c>
      <c r="C158" s="122">
        <f>IF($F$7*12&gt;=A158,Amort!D120,0)</f>
        <v>0</v>
      </c>
      <c r="D158" s="102">
        <f t="shared" si="24"/>
        <v>6.4124999999999988E-2</v>
      </c>
      <c r="E158" s="59">
        <f t="shared" ca="1" si="18"/>
        <v>0</v>
      </c>
      <c r="F158" s="102">
        <f t="shared" si="19"/>
        <v>6.54E-2</v>
      </c>
      <c r="G158" s="59">
        <f t="shared" ca="1" si="20"/>
        <v>0</v>
      </c>
      <c r="H158" s="59"/>
      <c r="I158" s="59"/>
      <c r="J158" s="59"/>
      <c r="K158" s="71"/>
      <c r="L158" s="80">
        <f t="shared" si="21"/>
        <v>0</v>
      </c>
      <c r="M158" s="81">
        <f t="shared" si="22"/>
        <v>0</v>
      </c>
      <c r="N158" s="81"/>
    </row>
    <row r="159" spans="1:14">
      <c r="A159">
        <v>105</v>
      </c>
      <c r="B159" s="62">
        <f t="shared" ca="1" si="23"/>
        <v>49024.5</v>
      </c>
      <c r="C159" s="122">
        <f>IF($F$7*12&gt;=A159,Amort!D121,0)</f>
        <v>0</v>
      </c>
      <c r="D159" s="102">
        <f t="shared" si="24"/>
        <v>6.4124999999999988E-2</v>
      </c>
      <c r="E159" s="59">
        <f t="shared" ca="1" si="18"/>
        <v>0</v>
      </c>
      <c r="F159" s="102">
        <f t="shared" si="19"/>
        <v>6.54E-2</v>
      </c>
      <c r="G159" s="59">
        <f t="shared" ca="1" si="20"/>
        <v>0</v>
      </c>
      <c r="H159" s="59"/>
      <c r="I159" s="59"/>
      <c r="J159" s="59"/>
      <c r="K159" s="71"/>
      <c r="L159" s="80">
        <f t="shared" si="21"/>
        <v>0</v>
      </c>
      <c r="M159" s="81">
        <f t="shared" si="22"/>
        <v>0</v>
      </c>
      <c r="N159" s="81"/>
    </row>
    <row r="160" spans="1:14">
      <c r="A160">
        <v>106</v>
      </c>
      <c r="B160" s="62">
        <f t="shared" ca="1" si="23"/>
        <v>49054.9375</v>
      </c>
      <c r="C160" s="122">
        <f>IF($F$7*12&gt;=A160,Amort!D122,0)</f>
        <v>0</v>
      </c>
      <c r="D160" s="102">
        <f t="shared" si="24"/>
        <v>6.4124999999999988E-2</v>
      </c>
      <c r="E160" s="59">
        <f t="shared" ca="1" si="18"/>
        <v>0</v>
      </c>
      <c r="F160" s="102">
        <f t="shared" si="19"/>
        <v>6.54E-2</v>
      </c>
      <c r="G160" s="59">
        <f t="shared" ca="1" si="20"/>
        <v>0</v>
      </c>
      <c r="H160" s="59"/>
      <c r="I160" s="59"/>
      <c r="J160" s="59"/>
      <c r="K160" s="71"/>
      <c r="L160" s="80">
        <f t="shared" si="21"/>
        <v>0</v>
      </c>
      <c r="M160" s="81">
        <f t="shared" si="22"/>
        <v>0</v>
      </c>
      <c r="N160" s="81"/>
    </row>
    <row r="161" spans="1:14">
      <c r="A161">
        <v>107</v>
      </c>
      <c r="B161" s="62">
        <f t="shared" ca="1" si="23"/>
        <v>49085.375</v>
      </c>
      <c r="C161" s="122">
        <f>IF($F$7*12&gt;=A161,Amort!D123,0)</f>
        <v>0</v>
      </c>
      <c r="D161" s="102">
        <f t="shared" si="24"/>
        <v>6.4124999999999988E-2</v>
      </c>
      <c r="E161" s="59">
        <f t="shared" ca="1" si="18"/>
        <v>0</v>
      </c>
      <c r="F161" s="102">
        <f t="shared" si="19"/>
        <v>6.54E-2</v>
      </c>
      <c r="G161" s="59">
        <f t="shared" ca="1" si="20"/>
        <v>0</v>
      </c>
      <c r="H161" s="59"/>
      <c r="I161" s="59"/>
      <c r="J161" s="59"/>
      <c r="K161" s="71"/>
      <c r="L161" s="80">
        <f t="shared" si="21"/>
        <v>0</v>
      </c>
      <c r="M161" s="81">
        <f t="shared" si="22"/>
        <v>0</v>
      </c>
      <c r="N161" s="81"/>
    </row>
    <row r="162" spans="1:14">
      <c r="A162">
        <v>108</v>
      </c>
      <c r="B162" s="62">
        <f t="shared" ca="1" si="23"/>
        <v>49115.8125</v>
      </c>
      <c r="C162" s="122">
        <f>IF($F$7*12&gt;=A162,Amort!D124,0)</f>
        <v>0</v>
      </c>
      <c r="D162" s="102">
        <f t="shared" si="24"/>
        <v>6.4124999999999988E-2</v>
      </c>
      <c r="E162" s="59">
        <f t="shared" ca="1" si="18"/>
        <v>0</v>
      </c>
      <c r="F162" s="102">
        <f t="shared" si="19"/>
        <v>6.54E-2</v>
      </c>
      <c r="G162" s="59">
        <f t="shared" ca="1" si="20"/>
        <v>0</v>
      </c>
      <c r="H162" s="59"/>
      <c r="I162" s="59"/>
      <c r="J162" s="59"/>
      <c r="K162" s="71"/>
      <c r="L162" s="80">
        <f t="shared" si="21"/>
        <v>0</v>
      </c>
      <c r="M162" s="81">
        <f t="shared" si="22"/>
        <v>0</v>
      </c>
      <c r="N162" s="81"/>
    </row>
    <row r="163" spans="1:14">
      <c r="A163">
        <v>109</v>
      </c>
      <c r="B163" s="62">
        <f t="shared" ca="1" si="23"/>
        <v>49146.25</v>
      </c>
      <c r="C163" s="122">
        <f>IF($F$7*12&gt;=A163,Amort!D125,0)</f>
        <v>0</v>
      </c>
      <c r="D163" s="102">
        <f t="shared" si="24"/>
        <v>6.4124999999999988E-2</v>
      </c>
      <c r="E163" s="59">
        <f t="shared" ca="1" si="18"/>
        <v>0</v>
      </c>
      <c r="F163" s="102">
        <f t="shared" si="19"/>
        <v>6.54E-2</v>
      </c>
      <c r="G163" s="59">
        <f t="shared" ca="1" si="20"/>
        <v>0</v>
      </c>
      <c r="H163" s="59"/>
      <c r="I163" s="59"/>
      <c r="J163" s="59"/>
      <c r="K163" s="71"/>
      <c r="L163" s="80">
        <f t="shared" si="21"/>
        <v>0</v>
      </c>
      <c r="M163" s="81">
        <f t="shared" si="22"/>
        <v>0</v>
      </c>
      <c r="N163" s="81"/>
    </row>
    <row r="164" spans="1:14">
      <c r="A164">
        <v>110</v>
      </c>
      <c r="B164" s="62">
        <f t="shared" ca="1" si="23"/>
        <v>49176.6875</v>
      </c>
      <c r="C164" s="122">
        <f>IF($F$7*12&gt;=A164,Amort!D126,0)</f>
        <v>0</v>
      </c>
      <c r="D164" s="102">
        <f t="shared" si="24"/>
        <v>6.4124999999999988E-2</v>
      </c>
      <c r="E164" s="59">
        <f t="shared" ca="1" si="18"/>
        <v>0</v>
      </c>
      <c r="F164" s="102">
        <f t="shared" si="19"/>
        <v>6.54E-2</v>
      </c>
      <c r="G164" s="59">
        <f t="shared" ca="1" si="20"/>
        <v>0</v>
      </c>
      <c r="H164" s="59"/>
      <c r="I164" s="59"/>
      <c r="J164" s="59"/>
      <c r="K164" s="71"/>
      <c r="L164" s="80">
        <f t="shared" si="21"/>
        <v>0</v>
      </c>
      <c r="M164" s="81">
        <f t="shared" si="22"/>
        <v>0</v>
      </c>
      <c r="N164" s="81"/>
    </row>
    <row r="165" spans="1:14">
      <c r="A165">
        <v>111</v>
      </c>
      <c r="B165" s="62">
        <f t="shared" ca="1" si="23"/>
        <v>49207.125</v>
      </c>
      <c r="C165" s="122">
        <f>IF($F$7*12&gt;=A165,Amort!D127,0)</f>
        <v>0</v>
      </c>
      <c r="D165" s="102">
        <f t="shared" si="24"/>
        <v>6.4124999999999988E-2</v>
      </c>
      <c r="E165" s="59">
        <f t="shared" ca="1" si="18"/>
        <v>0</v>
      </c>
      <c r="F165" s="102">
        <f t="shared" si="19"/>
        <v>6.54E-2</v>
      </c>
      <c r="G165" s="59">
        <f t="shared" ca="1" si="20"/>
        <v>0</v>
      </c>
      <c r="H165" s="59"/>
      <c r="I165" s="59"/>
      <c r="J165" s="59"/>
      <c r="K165" s="71"/>
      <c r="L165" s="80">
        <f t="shared" si="21"/>
        <v>0</v>
      </c>
      <c r="M165" s="81">
        <f t="shared" si="22"/>
        <v>0</v>
      </c>
      <c r="N165" s="81"/>
    </row>
    <row r="166" spans="1:14">
      <c r="A166">
        <v>112</v>
      </c>
      <c r="B166" s="62">
        <f t="shared" ca="1" si="23"/>
        <v>49237.5625</v>
      </c>
      <c r="C166" s="122">
        <f>IF($F$7*12&gt;=A166,Amort!D128,0)</f>
        <v>0</v>
      </c>
      <c r="D166" s="102">
        <f t="shared" si="24"/>
        <v>6.4124999999999988E-2</v>
      </c>
      <c r="E166" s="59">
        <f t="shared" ca="1" si="18"/>
        <v>0</v>
      </c>
      <c r="F166" s="102">
        <f t="shared" si="19"/>
        <v>6.54E-2</v>
      </c>
      <c r="G166" s="59">
        <f t="shared" ca="1" si="20"/>
        <v>0</v>
      </c>
      <c r="H166" s="59"/>
      <c r="I166" s="59"/>
      <c r="J166" s="59"/>
      <c r="K166" s="71"/>
      <c r="L166" s="80">
        <f t="shared" si="21"/>
        <v>0</v>
      </c>
      <c r="M166" s="81">
        <f t="shared" si="22"/>
        <v>0</v>
      </c>
      <c r="N166" s="81"/>
    </row>
    <row r="167" spans="1:14">
      <c r="A167">
        <v>113</v>
      </c>
      <c r="B167" s="62">
        <f t="shared" ca="1" si="23"/>
        <v>49268</v>
      </c>
      <c r="C167" s="122">
        <f>IF($F$7*12&gt;=A167,Amort!D129,0)</f>
        <v>0</v>
      </c>
      <c r="D167" s="102">
        <f t="shared" si="24"/>
        <v>6.4124999999999988E-2</v>
      </c>
      <c r="E167" s="59">
        <f t="shared" ca="1" si="18"/>
        <v>0</v>
      </c>
      <c r="F167" s="102">
        <f t="shared" si="19"/>
        <v>6.54E-2</v>
      </c>
      <c r="G167" s="59">
        <f t="shared" ca="1" si="20"/>
        <v>0</v>
      </c>
      <c r="H167" s="59"/>
      <c r="I167" s="59"/>
      <c r="J167" s="59"/>
      <c r="K167" s="71"/>
      <c r="L167" s="80">
        <f t="shared" si="21"/>
        <v>0</v>
      </c>
      <c r="M167" s="81">
        <f t="shared" si="22"/>
        <v>0</v>
      </c>
      <c r="N167" s="81"/>
    </row>
    <row r="168" spans="1:14">
      <c r="A168">
        <v>114</v>
      </c>
      <c r="B168" s="62">
        <f t="shared" ca="1" si="23"/>
        <v>49298.4375</v>
      </c>
      <c r="C168" s="122">
        <f>IF($F$7*12&gt;=A168,Amort!D130,0)</f>
        <v>0</v>
      </c>
      <c r="D168" s="102">
        <f>D167-H168</f>
        <v>6.4124999999999988E-2</v>
      </c>
      <c r="E168" s="59">
        <f t="shared" ca="1" si="18"/>
        <v>0</v>
      </c>
      <c r="F168" s="102">
        <f t="shared" si="19"/>
        <v>6.54E-2</v>
      </c>
      <c r="G168" s="59">
        <f t="shared" ca="1" si="20"/>
        <v>0</v>
      </c>
      <c r="H168" s="103">
        <f>O67*0.25%</f>
        <v>0</v>
      </c>
      <c r="I168" s="59"/>
      <c r="J168" s="59"/>
      <c r="K168" s="71"/>
      <c r="L168" s="80">
        <f t="shared" si="21"/>
        <v>0</v>
      </c>
      <c r="M168" s="81">
        <f t="shared" si="22"/>
        <v>0</v>
      </c>
      <c r="N168" s="81"/>
    </row>
    <row r="169" spans="1:14">
      <c r="A169">
        <v>115</v>
      </c>
      <c r="B169" s="62">
        <f t="shared" ca="1" si="23"/>
        <v>49328.875</v>
      </c>
      <c r="C169" s="122">
        <f>IF($F$7*12&gt;=A169,Amort!D131,0)</f>
        <v>0</v>
      </c>
      <c r="D169" s="102">
        <f t="shared" si="24"/>
        <v>6.4124999999999988E-2</v>
      </c>
      <c r="E169" s="59">
        <f t="shared" ca="1" si="18"/>
        <v>0</v>
      </c>
      <c r="F169" s="102">
        <f t="shared" si="19"/>
        <v>6.54E-2</v>
      </c>
      <c r="G169" s="59">
        <f t="shared" ca="1" si="20"/>
        <v>0</v>
      </c>
      <c r="H169" s="59"/>
      <c r="I169" s="59"/>
      <c r="J169" s="59"/>
      <c r="K169" s="71"/>
      <c r="L169" s="80">
        <f t="shared" si="21"/>
        <v>0</v>
      </c>
      <c r="M169" s="81">
        <f t="shared" si="22"/>
        <v>0</v>
      </c>
      <c r="N169" s="81"/>
    </row>
    <row r="170" spans="1:14">
      <c r="A170">
        <v>116</v>
      </c>
      <c r="B170" s="62">
        <f t="shared" ca="1" si="23"/>
        <v>49359.3125</v>
      </c>
      <c r="C170" s="122">
        <f>IF($F$7*12&gt;=A170,Amort!D132,0)</f>
        <v>0</v>
      </c>
      <c r="D170" s="102">
        <f t="shared" si="24"/>
        <v>6.4124999999999988E-2</v>
      </c>
      <c r="E170" s="59">
        <f t="shared" ca="1" si="18"/>
        <v>0</v>
      </c>
      <c r="F170" s="102">
        <f t="shared" si="19"/>
        <v>6.54E-2</v>
      </c>
      <c r="G170" s="59">
        <f t="shared" ca="1" si="20"/>
        <v>0</v>
      </c>
      <c r="H170" s="59"/>
      <c r="I170" s="59"/>
      <c r="J170" s="59"/>
      <c r="K170" s="71"/>
      <c r="L170" s="80">
        <f t="shared" si="21"/>
        <v>0</v>
      </c>
      <c r="M170" s="81">
        <f t="shared" si="22"/>
        <v>0</v>
      </c>
      <c r="N170" s="81"/>
    </row>
    <row r="171" spans="1:14">
      <c r="A171">
        <v>117</v>
      </c>
      <c r="B171" s="62">
        <f t="shared" ca="1" si="23"/>
        <v>49389.75</v>
      </c>
      <c r="C171" s="122">
        <f>IF($F$7*12&gt;=A171,Amort!D133,0)</f>
        <v>0</v>
      </c>
      <c r="D171" s="102">
        <f t="shared" si="24"/>
        <v>6.4124999999999988E-2</v>
      </c>
      <c r="E171" s="59">
        <f t="shared" ca="1" si="18"/>
        <v>0</v>
      </c>
      <c r="F171" s="102">
        <f t="shared" si="19"/>
        <v>6.54E-2</v>
      </c>
      <c r="G171" s="59">
        <f t="shared" ca="1" si="20"/>
        <v>0</v>
      </c>
      <c r="H171" s="59"/>
      <c r="I171" s="59"/>
      <c r="J171" s="59"/>
      <c r="K171" s="71"/>
      <c r="L171" s="80">
        <f t="shared" si="21"/>
        <v>0</v>
      </c>
      <c r="M171" s="81">
        <f t="shared" si="22"/>
        <v>0</v>
      </c>
      <c r="N171" s="81"/>
    </row>
    <row r="172" spans="1:14">
      <c r="A172">
        <v>118</v>
      </c>
      <c r="B172" s="62">
        <f t="shared" ca="1" si="23"/>
        <v>49420.1875</v>
      </c>
      <c r="C172" s="122">
        <f>IF($F$7*12&gt;=A172,Amort!D134,0)</f>
        <v>0</v>
      </c>
      <c r="D172" s="102">
        <f t="shared" si="24"/>
        <v>6.4124999999999988E-2</v>
      </c>
      <c r="E172" s="59">
        <f t="shared" ca="1" si="18"/>
        <v>0</v>
      </c>
      <c r="F172" s="102">
        <f t="shared" si="19"/>
        <v>6.54E-2</v>
      </c>
      <c r="G172" s="59">
        <f t="shared" ca="1" si="20"/>
        <v>0</v>
      </c>
      <c r="H172" s="59"/>
      <c r="I172" s="59"/>
      <c r="J172" s="59"/>
      <c r="K172" s="71"/>
      <c r="L172" s="80">
        <f t="shared" si="21"/>
        <v>0</v>
      </c>
      <c r="M172" s="81">
        <f t="shared" si="22"/>
        <v>0</v>
      </c>
      <c r="N172" s="81"/>
    </row>
    <row r="173" spans="1:14">
      <c r="A173">
        <v>119</v>
      </c>
      <c r="B173" s="62">
        <f t="shared" ca="1" si="23"/>
        <v>49450.625</v>
      </c>
      <c r="C173" s="122">
        <f>IF($F$7*12&gt;=A173,Amort!D135,0)</f>
        <v>0</v>
      </c>
      <c r="D173" s="102">
        <f t="shared" si="24"/>
        <v>6.4124999999999988E-2</v>
      </c>
      <c r="E173" s="59">
        <f t="shared" ca="1" si="18"/>
        <v>0</v>
      </c>
      <c r="F173" s="102">
        <f t="shared" si="19"/>
        <v>6.54E-2</v>
      </c>
      <c r="G173" s="59">
        <f t="shared" ca="1" si="20"/>
        <v>0</v>
      </c>
      <c r="H173" s="59"/>
      <c r="I173" s="59"/>
      <c r="J173" s="59"/>
      <c r="K173" s="71"/>
      <c r="L173" s="80">
        <f t="shared" si="21"/>
        <v>0</v>
      </c>
      <c r="M173" s="81">
        <f t="shared" si="22"/>
        <v>0</v>
      </c>
      <c r="N173" s="81"/>
    </row>
    <row r="174" spans="1:14">
      <c r="A174">
        <v>120</v>
      </c>
      <c r="B174" s="62">
        <f t="shared" ca="1" si="23"/>
        <v>49481.0625</v>
      </c>
      <c r="C174" s="122">
        <f>IF($F$7*12&gt;=A174,Amort!D136,0)</f>
        <v>0</v>
      </c>
      <c r="D174" s="102">
        <f t="shared" si="24"/>
        <v>6.4124999999999988E-2</v>
      </c>
      <c r="E174" s="59">
        <f t="shared" ca="1" si="18"/>
        <v>0</v>
      </c>
      <c r="F174" s="102">
        <f t="shared" si="19"/>
        <v>6.54E-2</v>
      </c>
      <c r="G174" s="59">
        <f t="shared" ca="1" si="20"/>
        <v>0</v>
      </c>
      <c r="H174" s="59"/>
      <c r="I174" s="59"/>
      <c r="J174" s="59"/>
      <c r="K174" s="71"/>
      <c r="L174" s="80">
        <f t="shared" si="21"/>
        <v>0</v>
      </c>
      <c r="M174" s="81">
        <f t="shared" si="22"/>
        <v>0</v>
      </c>
      <c r="N174" s="81"/>
    </row>
    <row r="175" spans="1:14">
      <c r="A175">
        <v>121</v>
      </c>
      <c r="B175" s="62">
        <f t="shared" ca="1" si="23"/>
        <v>49511.5</v>
      </c>
      <c r="C175" s="122">
        <f>IF($F$7*12&gt;=A175,Amort!D137,0)</f>
        <v>0</v>
      </c>
      <c r="D175" s="102">
        <f t="shared" si="24"/>
        <v>6.4124999999999988E-2</v>
      </c>
      <c r="E175" s="59">
        <f t="shared" ca="1" si="18"/>
        <v>0</v>
      </c>
      <c r="F175" s="102">
        <f t="shared" si="19"/>
        <v>6.54E-2</v>
      </c>
      <c r="G175" s="59">
        <f t="shared" ca="1" si="20"/>
        <v>0</v>
      </c>
      <c r="H175" s="59"/>
      <c r="I175" s="59"/>
      <c r="J175" s="59"/>
      <c r="K175" s="66"/>
      <c r="L175" s="80">
        <f t="shared" si="21"/>
        <v>0</v>
      </c>
      <c r="M175" s="81">
        <f t="shared" si="22"/>
        <v>0</v>
      </c>
      <c r="N175" s="81"/>
    </row>
    <row r="176" spans="1:14">
      <c r="A176">
        <v>122</v>
      </c>
      <c r="B176" s="62">
        <f t="shared" ca="1" si="23"/>
        <v>49541.9375</v>
      </c>
      <c r="C176" s="122">
        <f>IF($F$7*12&gt;=A176,Amort!D138,0)</f>
        <v>0</v>
      </c>
      <c r="D176" s="102">
        <f t="shared" si="24"/>
        <v>6.4124999999999988E-2</v>
      </c>
      <c r="E176" s="59">
        <f t="shared" ca="1" si="18"/>
        <v>0</v>
      </c>
      <c r="F176" s="102">
        <f t="shared" si="19"/>
        <v>6.54E-2</v>
      </c>
      <c r="G176" s="59">
        <f t="shared" ca="1" si="20"/>
        <v>0</v>
      </c>
      <c r="H176" s="59"/>
      <c r="I176" s="59"/>
      <c r="J176" s="59"/>
      <c r="K176" s="66"/>
      <c r="L176" s="80">
        <f t="shared" si="21"/>
        <v>0</v>
      </c>
      <c r="M176" s="81">
        <f t="shared" si="22"/>
        <v>0</v>
      </c>
      <c r="N176" s="81"/>
    </row>
    <row r="177" spans="1:14">
      <c r="A177">
        <v>123</v>
      </c>
      <c r="B177" s="62">
        <f t="shared" ca="1" si="23"/>
        <v>49572.375</v>
      </c>
      <c r="C177" s="122">
        <f>IF($F$7*12&gt;=A177,Amort!D139,0)</f>
        <v>0</v>
      </c>
      <c r="D177" s="102">
        <f t="shared" si="24"/>
        <v>6.4124999999999988E-2</v>
      </c>
      <c r="E177" s="59">
        <f t="shared" ca="1" si="18"/>
        <v>0</v>
      </c>
      <c r="F177" s="102">
        <f t="shared" si="19"/>
        <v>6.54E-2</v>
      </c>
      <c r="G177" s="59">
        <f t="shared" ca="1" si="20"/>
        <v>0</v>
      </c>
      <c r="H177" s="59"/>
      <c r="I177" s="59"/>
      <c r="J177" s="59"/>
      <c r="K177" s="66"/>
      <c r="L177" s="80">
        <f t="shared" si="21"/>
        <v>0</v>
      </c>
      <c r="M177" s="81">
        <f t="shared" si="22"/>
        <v>0</v>
      </c>
      <c r="N177" s="81"/>
    </row>
    <row r="178" spans="1:14">
      <c r="A178">
        <v>124</v>
      </c>
      <c r="B178" s="62">
        <f t="shared" ca="1" si="23"/>
        <v>49602.8125</v>
      </c>
      <c r="C178" s="122">
        <f>IF($F$7*12&gt;=A178,Amort!D140,0)</f>
        <v>0</v>
      </c>
      <c r="D178" s="102">
        <f t="shared" si="24"/>
        <v>6.4124999999999988E-2</v>
      </c>
      <c r="E178" s="59">
        <f t="shared" ca="1" si="18"/>
        <v>0</v>
      </c>
      <c r="F178" s="102">
        <f t="shared" si="19"/>
        <v>6.54E-2</v>
      </c>
      <c r="G178" s="59">
        <f t="shared" ca="1" si="20"/>
        <v>0</v>
      </c>
      <c r="H178" s="59"/>
      <c r="I178" s="59"/>
      <c r="J178" s="59"/>
      <c r="K178" s="66"/>
      <c r="L178" s="80">
        <f t="shared" si="21"/>
        <v>0</v>
      </c>
      <c r="M178" s="81">
        <f t="shared" si="22"/>
        <v>0</v>
      </c>
      <c r="N178" s="81"/>
    </row>
    <row r="179" spans="1:14">
      <c r="A179">
        <v>125</v>
      </c>
      <c r="B179" s="62">
        <f t="shared" ca="1" si="23"/>
        <v>49633.25</v>
      </c>
      <c r="C179" s="122">
        <f>IF($F$7*12&gt;=A179,Amort!D141,0)</f>
        <v>0</v>
      </c>
      <c r="D179" s="102">
        <f t="shared" si="24"/>
        <v>6.4124999999999988E-2</v>
      </c>
      <c r="E179" s="59">
        <f t="shared" ca="1" si="18"/>
        <v>0</v>
      </c>
      <c r="F179" s="102">
        <f t="shared" si="19"/>
        <v>6.54E-2</v>
      </c>
      <c r="G179" s="59">
        <f t="shared" ca="1" si="20"/>
        <v>0</v>
      </c>
      <c r="H179" s="59"/>
      <c r="I179" s="59"/>
      <c r="J179" s="59"/>
      <c r="K179" s="66"/>
      <c r="L179" s="80">
        <f t="shared" si="21"/>
        <v>0</v>
      </c>
      <c r="M179" s="81">
        <f t="shared" si="22"/>
        <v>0</v>
      </c>
      <c r="N179" s="81"/>
    </row>
    <row r="180" spans="1:14">
      <c r="A180">
        <v>126</v>
      </c>
      <c r="B180" s="62">
        <f t="shared" ca="1" si="23"/>
        <v>49663.6875</v>
      </c>
      <c r="C180" s="122">
        <f>IF($F$7*12&gt;=A180,Amort!D142,0)</f>
        <v>0</v>
      </c>
      <c r="D180" s="102">
        <f>D179-H180</f>
        <v>6.4124999999999988E-2</v>
      </c>
      <c r="E180" s="59">
        <f t="shared" ca="1" si="18"/>
        <v>0</v>
      </c>
      <c r="F180" s="102">
        <f t="shared" si="19"/>
        <v>6.54E-2</v>
      </c>
      <c r="G180" s="59">
        <f t="shared" ca="1" si="20"/>
        <v>0</v>
      </c>
      <c r="H180" s="103">
        <f>O68*0.25%</f>
        <v>0</v>
      </c>
      <c r="I180" s="59"/>
      <c r="J180" s="59"/>
      <c r="K180" s="66"/>
      <c r="L180" s="80">
        <f t="shared" si="21"/>
        <v>0</v>
      </c>
      <c r="M180" s="81">
        <f t="shared" si="22"/>
        <v>0</v>
      </c>
      <c r="N180" s="81"/>
    </row>
    <row r="181" spans="1:14">
      <c r="A181">
        <v>127</v>
      </c>
      <c r="B181" s="62">
        <f t="shared" ca="1" si="23"/>
        <v>49694.125</v>
      </c>
      <c r="C181" s="122">
        <f>IF($F$7*12&gt;=A181,Amort!D143,0)</f>
        <v>0</v>
      </c>
      <c r="D181" s="102">
        <f t="shared" si="24"/>
        <v>6.4124999999999988E-2</v>
      </c>
      <c r="E181" s="59">
        <f t="shared" ca="1" si="18"/>
        <v>0</v>
      </c>
      <c r="F181" s="102">
        <f t="shared" si="19"/>
        <v>6.54E-2</v>
      </c>
      <c r="G181" s="59">
        <f t="shared" ca="1" si="20"/>
        <v>0</v>
      </c>
      <c r="H181" s="59"/>
      <c r="I181" s="59"/>
      <c r="J181" s="59"/>
      <c r="K181" s="66"/>
      <c r="L181" s="80">
        <f t="shared" si="21"/>
        <v>0</v>
      </c>
      <c r="M181" s="81">
        <f t="shared" si="22"/>
        <v>0</v>
      </c>
      <c r="N181" s="81"/>
    </row>
    <row r="182" spans="1:14">
      <c r="A182">
        <v>128</v>
      </c>
      <c r="B182" s="62">
        <f t="shared" ca="1" si="23"/>
        <v>49724.5625</v>
      </c>
      <c r="C182" s="122">
        <f>IF($F$7*12&gt;=A182,Amort!D144,0)</f>
        <v>0</v>
      </c>
      <c r="D182" s="102">
        <f t="shared" si="24"/>
        <v>6.4124999999999988E-2</v>
      </c>
      <c r="E182" s="59">
        <f t="shared" ca="1" si="18"/>
        <v>0</v>
      </c>
      <c r="F182" s="102">
        <f t="shared" si="19"/>
        <v>6.54E-2</v>
      </c>
      <c r="G182" s="59">
        <f t="shared" ca="1" si="20"/>
        <v>0</v>
      </c>
      <c r="H182" s="59"/>
      <c r="I182" s="59"/>
      <c r="J182" s="59"/>
      <c r="K182" s="66"/>
      <c r="L182" s="80">
        <f t="shared" si="21"/>
        <v>0</v>
      </c>
      <c r="M182" s="81">
        <f t="shared" si="22"/>
        <v>0</v>
      </c>
      <c r="N182" s="81"/>
    </row>
    <row r="183" spans="1:14">
      <c r="A183">
        <v>129</v>
      </c>
      <c r="B183" s="62">
        <f t="shared" ca="1" si="23"/>
        <v>49755</v>
      </c>
      <c r="C183" s="122">
        <f>IF($F$7*12&gt;=A183,Amort!D145,0)</f>
        <v>0</v>
      </c>
      <c r="D183" s="102">
        <f t="shared" si="24"/>
        <v>6.4124999999999988E-2</v>
      </c>
      <c r="E183" s="59">
        <f t="shared" ca="1" si="18"/>
        <v>0</v>
      </c>
      <c r="F183" s="102">
        <f t="shared" si="19"/>
        <v>6.54E-2</v>
      </c>
      <c r="G183" s="59">
        <f t="shared" ca="1" si="20"/>
        <v>0</v>
      </c>
      <c r="H183" s="59"/>
      <c r="I183" s="59"/>
      <c r="J183" s="59"/>
      <c r="K183" s="66"/>
      <c r="L183" s="80">
        <f t="shared" si="21"/>
        <v>0</v>
      </c>
      <c r="M183" s="81">
        <f t="shared" si="22"/>
        <v>0</v>
      </c>
      <c r="N183" s="81"/>
    </row>
    <row r="184" spans="1:14">
      <c r="A184">
        <v>130</v>
      </c>
      <c r="B184" s="62">
        <f t="shared" ca="1" si="23"/>
        <v>49785.4375</v>
      </c>
      <c r="C184" s="122">
        <f>IF($F$7*12&gt;=A184,Amort!D146,0)</f>
        <v>0</v>
      </c>
      <c r="D184" s="102">
        <f t="shared" si="24"/>
        <v>6.4124999999999988E-2</v>
      </c>
      <c r="E184" s="59">
        <f t="shared" ref="E184:E247" ca="1" si="25">C184*D184*(B185-B184)/$P$12</f>
        <v>0</v>
      </c>
      <c r="F184" s="102">
        <f t="shared" ref="F184:F247" si="26">$F$10</f>
        <v>6.54E-2</v>
      </c>
      <c r="G184" s="59">
        <f t="shared" ref="G184:G247" ca="1" si="27">C184*F184*(B185-B184)/$P$12</f>
        <v>0</v>
      </c>
      <c r="H184" s="59"/>
      <c r="I184" s="59"/>
      <c r="J184" s="59"/>
      <c r="K184" s="66"/>
      <c r="L184" s="80">
        <f t="shared" ref="L184:L247" si="28">C184-C185</f>
        <v>0</v>
      </c>
      <c r="M184" s="81">
        <f t="shared" ref="M184:M247" si="29">A184*L184</f>
        <v>0</v>
      </c>
      <c r="N184" s="81"/>
    </row>
    <row r="185" spans="1:14">
      <c r="A185">
        <v>131</v>
      </c>
      <c r="B185" s="62">
        <f t="shared" ref="B185:B235" ca="1" si="30">B184+30.4375</f>
        <v>49815.875</v>
      </c>
      <c r="C185" s="122">
        <f>IF($F$7*12&gt;=A185,Amort!D147,0)</f>
        <v>0</v>
      </c>
      <c r="D185" s="102">
        <f t="shared" si="24"/>
        <v>6.4124999999999988E-2</v>
      </c>
      <c r="E185" s="59">
        <f t="shared" ca="1" si="25"/>
        <v>0</v>
      </c>
      <c r="F185" s="102">
        <f t="shared" si="26"/>
        <v>6.54E-2</v>
      </c>
      <c r="G185" s="59">
        <f t="shared" ca="1" si="27"/>
        <v>0</v>
      </c>
      <c r="H185" s="59"/>
      <c r="I185" s="59"/>
      <c r="J185" s="59"/>
      <c r="K185" s="66"/>
      <c r="L185" s="80">
        <f t="shared" si="28"/>
        <v>0</v>
      </c>
      <c r="M185" s="81">
        <f t="shared" si="29"/>
        <v>0</v>
      </c>
      <c r="N185" s="81"/>
    </row>
    <row r="186" spans="1:14">
      <c r="A186">
        <v>132</v>
      </c>
      <c r="B186" s="62">
        <f t="shared" ca="1" si="30"/>
        <v>49846.3125</v>
      </c>
      <c r="C186" s="122">
        <f>IF($F$7*12&gt;=A186,Amort!D148,0)</f>
        <v>0</v>
      </c>
      <c r="D186" s="102">
        <f t="shared" si="24"/>
        <v>6.4124999999999988E-2</v>
      </c>
      <c r="E186" s="59">
        <f t="shared" ca="1" si="25"/>
        <v>0</v>
      </c>
      <c r="F186" s="102">
        <f t="shared" si="26"/>
        <v>6.54E-2</v>
      </c>
      <c r="G186" s="59">
        <f t="shared" ca="1" si="27"/>
        <v>0</v>
      </c>
      <c r="H186" s="59"/>
      <c r="I186" s="59"/>
      <c r="J186" s="59"/>
      <c r="K186" s="66"/>
      <c r="L186" s="80">
        <f t="shared" si="28"/>
        <v>0</v>
      </c>
      <c r="M186" s="81">
        <f t="shared" si="29"/>
        <v>0</v>
      </c>
      <c r="N186" s="81"/>
    </row>
    <row r="187" spans="1:14">
      <c r="A187">
        <v>133</v>
      </c>
      <c r="B187" s="62">
        <f t="shared" ca="1" si="30"/>
        <v>49876.75</v>
      </c>
      <c r="C187" s="122">
        <f>IF($F$7*12&gt;=A187,Amort!D149,0)</f>
        <v>0</v>
      </c>
      <c r="D187" s="102">
        <f t="shared" si="24"/>
        <v>6.4124999999999988E-2</v>
      </c>
      <c r="E187" s="59">
        <f t="shared" ca="1" si="25"/>
        <v>0</v>
      </c>
      <c r="F187" s="102">
        <f t="shared" si="26"/>
        <v>6.54E-2</v>
      </c>
      <c r="G187" s="59">
        <f t="shared" ca="1" si="27"/>
        <v>0</v>
      </c>
      <c r="H187" s="59"/>
      <c r="I187" s="59"/>
      <c r="J187" s="59"/>
      <c r="K187" s="66"/>
      <c r="L187" s="80">
        <f t="shared" si="28"/>
        <v>0</v>
      </c>
      <c r="M187" s="81">
        <f t="shared" si="29"/>
        <v>0</v>
      </c>
      <c r="N187" s="81"/>
    </row>
    <row r="188" spans="1:14">
      <c r="A188">
        <v>134</v>
      </c>
      <c r="B188" s="62">
        <f t="shared" ca="1" si="30"/>
        <v>49907.1875</v>
      </c>
      <c r="C188" s="122">
        <f>IF($F$7*12&gt;=A188,Amort!D150,0)</f>
        <v>0</v>
      </c>
      <c r="D188" s="102">
        <f t="shared" si="24"/>
        <v>6.4124999999999988E-2</v>
      </c>
      <c r="E188" s="59">
        <f t="shared" ca="1" si="25"/>
        <v>0</v>
      </c>
      <c r="F188" s="102">
        <f t="shared" si="26"/>
        <v>6.54E-2</v>
      </c>
      <c r="G188" s="59">
        <f t="shared" ca="1" si="27"/>
        <v>0</v>
      </c>
      <c r="H188" s="59"/>
      <c r="I188" s="59"/>
      <c r="J188" s="59"/>
      <c r="K188" s="66"/>
      <c r="L188" s="80">
        <f t="shared" si="28"/>
        <v>0</v>
      </c>
      <c r="M188" s="81">
        <f t="shared" si="29"/>
        <v>0</v>
      </c>
      <c r="N188" s="81"/>
    </row>
    <row r="189" spans="1:14">
      <c r="A189">
        <v>135</v>
      </c>
      <c r="B189" s="62">
        <f t="shared" ca="1" si="30"/>
        <v>49937.625</v>
      </c>
      <c r="C189" s="122">
        <f>IF($F$7*12&gt;=A189,Amort!D151,0)</f>
        <v>0</v>
      </c>
      <c r="D189" s="102">
        <f t="shared" si="24"/>
        <v>6.4124999999999988E-2</v>
      </c>
      <c r="E189" s="59">
        <f t="shared" ca="1" si="25"/>
        <v>0</v>
      </c>
      <c r="F189" s="102">
        <f t="shared" si="26"/>
        <v>6.54E-2</v>
      </c>
      <c r="G189" s="59">
        <f t="shared" ca="1" si="27"/>
        <v>0</v>
      </c>
      <c r="H189" s="59"/>
      <c r="I189" s="59"/>
      <c r="J189" s="59"/>
      <c r="K189" s="66"/>
      <c r="L189" s="80">
        <f t="shared" si="28"/>
        <v>0</v>
      </c>
      <c r="M189" s="81">
        <f t="shared" si="29"/>
        <v>0</v>
      </c>
      <c r="N189" s="81"/>
    </row>
    <row r="190" spans="1:14">
      <c r="A190">
        <v>136</v>
      </c>
      <c r="B190" s="62">
        <f t="shared" ca="1" si="30"/>
        <v>49968.0625</v>
      </c>
      <c r="C190" s="122">
        <f>IF($F$7*12&gt;=A190,Amort!D152,0)</f>
        <v>0</v>
      </c>
      <c r="D190" s="102">
        <f t="shared" si="24"/>
        <v>6.4124999999999988E-2</v>
      </c>
      <c r="E190" s="59">
        <f t="shared" ca="1" si="25"/>
        <v>0</v>
      </c>
      <c r="F190" s="102">
        <f t="shared" si="26"/>
        <v>6.54E-2</v>
      </c>
      <c r="G190" s="59">
        <f t="shared" ca="1" si="27"/>
        <v>0</v>
      </c>
      <c r="H190" s="59"/>
      <c r="I190" s="59"/>
      <c r="J190" s="59"/>
      <c r="K190" s="66"/>
      <c r="L190" s="80">
        <f t="shared" si="28"/>
        <v>0</v>
      </c>
      <c r="M190" s="81">
        <f t="shared" si="29"/>
        <v>0</v>
      </c>
      <c r="N190" s="81"/>
    </row>
    <row r="191" spans="1:14">
      <c r="A191">
        <v>137</v>
      </c>
      <c r="B191" s="62">
        <f t="shared" ca="1" si="30"/>
        <v>49998.5</v>
      </c>
      <c r="C191" s="122">
        <f>IF($F$7*12&gt;=A191,Amort!D153,0)</f>
        <v>0</v>
      </c>
      <c r="D191" s="102">
        <f t="shared" si="24"/>
        <v>6.4124999999999988E-2</v>
      </c>
      <c r="E191" s="59">
        <f t="shared" ca="1" si="25"/>
        <v>0</v>
      </c>
      <c r="F191" s="102">
        <f t="shared" si="26"/>
        <v>6.54E-2</v>
      </c>
      <c r="G191" s="59">
        <f t="shared" ca="1" si="27"/>
        <v>0</v>
      </c>
      <c r="H191" s="59"/>
      <c r="I191" s="59"/>
      <c r="J191" s="59"/>
      <c r="K191" s="66"/>
      <c r="L191" s="80">
        <f t="shared" si="28"/>
        <v>0</v>
      </c>
      <c r="M191" s="81">
        <f t="shared" si="29"/>
        <v>0</v>
      </c>
      <c r="N191" s="81"/>
    </row>
    <row r="192" spans="1:14">
      <c r="A192">
        <v>138</v>
      </c>
      <c r="B192" s="62">
        <f t="shared" ca="1" si="30"/>
        <v>50028.9375</v>
      </c>
      <c r="C192" s="122">
        <f>IF($F$7*12&gt;=A192,Amort!D154,0)</f>
        <v>0</v>
      </c>
      <c r="D192" s="102">
        <f>D191-H192</f>
        <v>6.4124999999999988E-2</v>
      </c>
      <c r="E192" s="59">
        <f t="shared" ca="1" si="25"/>
        <v>0</v>
      </c>
      <c r="F192" s="102">
        <f t="shared" si="26"/>
        <v>6.54E-2</v>
      </c>
      <c r="G192" s="59">
        <f t="shared" ca="1" si="27"/>
        <v>0</v>
      </c>
      <c r="H192" s="103">
        <f>O69*0.25%</f>
        <v>0</v>
      </c>
      <c r="I192" s="59"/>
      <c r="J192" s="59"/>
      <c r="K192" s="66"/>
      <c r="L192" s="80">
        <f t="shared" si="28"/>
        <v>0</v>
      </c>
      <c r="M192" s="81">
        <f t="shared" si="29"/>
        <v>0</v>
      </c>
      <c r="N192" s="81"/>
    </row>
    <row r="193" spans="1:14">
      <c r="A193">
        <v>139</v>
      </c>
      <c r="B193" s="62">
        <f t="shared" ca="1" si="30"/>
        <v>50059.375</v>
      </c>
      <c r="C193" s="122">
        <f>IF($F$7*12&gt;=A193,Amort!D155,0)</f>
        <v>0</v>
      </c>
      <c r="D193" s="102">
        <f t="shared" si="24"/>
        <v>6.4124999999999988E-2</v>
      </c>
      <c r="E193" s="59">
        <f t="shared" ca="1" si="25"/>
        <v>0</v>
      </c>
      <c r="F193" s="102">
        <f t="shared" si="26"/>
        <v>6.54E-2</v>
      </c>
      <c r="G193" s="59">
        <f t="shared" ca="1" si="27"/>
        <v>0</v>
      </c>
      <c r="H193" s="59"/>
      <c r="I193" s="59"/>
      <c r="J193" s="59"/>
      <c r="K193" s="66"/>
      <c r="L193" s="80">
        <f t="shared" si="28"/>
        <v>0</v>
      </c>
      <c r="M193" s="81">
        <f t="shared" si="29"/>
        <v>0</v>
      </c>
      <c r="N193" s="81"/>
    </row>
    <row r="194" spans="1:14">
      <c r="A194">
        <v>140</v>
      </c>
      <c r="B194" s="62">
        <f t="shared" ca="1" si="30"/>
        <v>50089.8125</v>
      </c>
      <c r="C194" s="122">
        <f>IF($F$7*12&gt;=A194,Amort!D156,0)</f>
        <v>0</v>
      </c>
      <c r="D194" s="102">
        <f t="shared" si="24"/>
        <v>6.4124999999999988E-2</v>
      </c>
      <c r="E194" s="59">
        <f t="shared" ca="1" si="25"/>
        <v>0</v>
      </c>
      <c r="F194" s="102">
        <f t="shared" si="26"/>
        <v>6.54E-2</v>
      </c>
      <c r="G194" s="59">
        <f t="shared" ca="1" si="27"/>
        <v>0</v>
      </c>
      <c r="H194" s="59"/>
      <c r="I194" s="59"/>
      <c r="J194" s="59"/>
      <c r="K194" s="66"/>
      <c r="L194" s="80">
        <f t="shared" si="28"/>
        <v>0</v>
      </c>
      <c r="M194" s="81">
        <f t="shared" si="29"/>
        <v>0</v>
      </c>
      <c r="N194" s="81"/>
    </row>
    <row r="195" spans="1:14">
      <c r="A195">
        <v>141</v>
      </c>
      <c r="B195" s="62">
        <f t="shared" ca="1" si="30"/>
        <v>50120.25</v>
      </c>
      <c r="C195" s="122">
        <f>IF($F$7*12&gt;=A195,Amort!D157,0)</f>
        <v>0</v>
      </c>
      <c r="D195" s="102">
        <f t="shared" si="24"/>
        <v>6.4124999999999988E-2</v>
      </c>
      <c r="E195" s="59">
        <f t="shared" ca="1" si="25"/>
        <v>0</v>
      </c>
      <c r="F195" s="102">
        <f t="shared" si="26"/>
        <v>6.54E-2</v>
      </c>
      <c r="G195" s="59">
        <f t="shared" ca="1" si="27"/>
        <v>0</v>
      </c>
      <c r="H195" s="59"/>
      <c r="I195" s="59"/>
      <c r="J195" s="59"/>
      <c r="K195" s="66"/>
      <c r="L195" s="80">
        <f t="shared" si="28"/>
        <v>0</v>
      </c>
      <c r="M195" s="81">
        <f t="shared" si="29"/>
        <v>0</v>
      </c>
      <c r="N195" s="81"/>
    </row>
    <row r="196" spans="1:14">
      <c r="A196">
        <v>142</v>
      </c>
      <c r="B196" s="62">
        <f t="shared" ca="1" si="30"/>
        <v>50150.6875</v>
      </c>
      <c r="C196" s="122">
        <f>IF($F$7*12&gt;=A196,Amort!D158,0)</f>
        <v>0</v>
      </c>
      <c r="D196" s="102">
        <f t="shared" si="24"/>
        <v>6.4124999999999988E-2</v>
      </c>
      <c r="E196" s="59">
        <f t="shared" ca="1" si="25"/>
        <v>0</v>
      </c>
      <c r="F196" s="102">
        <f t="shared" si="26"/>
        <v>6.54E-2</v>
      </c>
      <c r="G196" s="59">
        <f t="shared" ca="1" si="27"/>
        <v>0</v>
      </c>
      <c r="H196" s="59"/>
      <c r="I196" s="59"/>
      <c r="J196" s="59"/>
      <c r="K196" s="66"/>
      <c r="L196" s="80">
        <f t="shared" si="28"/>
        <v>0</v>
      </c>
      <c r="M196" s="81">
        <f t="shared" si="29"/>
        <v>0</v>
      </c>
      <c r="N196" s="81"/>
    </row>
    <row r="197" spans="1:14">
      <c r="A197">
        <v>143</v>
      </c>
      <c r="B197" s="62">
        <f t="shared" ca="1" si="30"/>
        <v>50181.125</v>
      </c>
      <c r="C197" s="122">
        <f>IF($F$7*12&gt;=A197,Amort!D159,0)</f>
        <v>0</v>
      </c>
      <c r="D197" s="102">
        <f t="shared" si="24"/>
        <v>6.4124999999999988E-2</v>
      </c>
      <c r="E197" s="59">
        <f t="shared" ca="1" si="25"/>
        <v>0</v>
      </c>
      <c r="F197" s="102">
        <f t="shared" si="26"/>
        <v>6.54E-2</v>
      </c>
      <c r="G197" s="59">
        <f t="shared" ca="1" si="27"/>
        <v>0</v>
      </c>
      <c r="H197" s="59"/>
      <c r="I197" s="59"/>
      <c r="J197" s="59"/>
      <c r="K197" s="66"/>
      <c r="L197" s="80">
        <f t="shared" si="28"/>
        <v>0</v>
      </c>
      <c r="M197" s="81">
        <f t="shared" si="29"/>
        <v>0</v>
      </c>
      <c r="N197" s="81"/>
    </row>
    <row r="198" spans="1:14">
      <c r="A198">
        <v>144</v>
      </c>
      <c r="B198" s="62">
        <f t="shared" ca="1" si="30"/>
        <v>50211.5625</v>
      </c>
      <c r="C198" s="122">
        <f>IF($F$7*12&gt;=A198,Amort!D160,0)</f>
        <v>0</v>
      </c>
      <c r="D198" s="102">
        <f t="shared" si="24"/>
        <v>6.4124999999999988E-2</v>
      </c>
      <c r="E198" s="59">
        <f t="shared" ca="1" si="25"/>
        <v>0</v>
      </c>
      <c r="F198" s="102">
        <f t="shared" si="26"/>
        <v>6.54E-2</v>
      </c>
      <c r="G198" s="59">
        <f t="shared" ca="1" si="27"/>
        <v>0</v>
      </c>
      <c r="H198" s="59"/>
      <c r="I198" s="59"/>
      <c r="J198" s="59"/>
      <c r="K198" s="66"/>
      <c r="L198" s="80">
        <f t="shared" si="28"/>
        <v>0</v>
      </c>
      <c r="M198" s="81">
        <f t="shared" si="29"/>
        <v>0</v>
      </c>
      <c r="N198" s="81"/>
    </row>
    <row r="199" spans="1:14">
      <c r="A199">
        <v>145</v>
      </c>
      <c r="B199" s="62">
        <f t="shared" ca="1" si="30"/>
        <v>50242</v>
      </c>
      <c r="C199" s="122">
        <f>IF($F$7*12&gt;=A199,Amort!D161,0)</f>
        <v>0</v>
      </c>
      <c r="D199" s="102">
        <f t="shared" si="24"/>
        <v>6.4124999999999988E-2</v>
      </c>
      <c r="E199" s="59">
        <f t="shared" ca="1" si="25"/>
        <v>0</v>
      </c>
      <c r="F199" s="102">
        <f t="shared" si="26"/>
        <v>6.54E-2</v>
      </c>
      <c r="G199" s="59">
        <f t="shared" ca="1" si="27"/>
        <v>0</v>
      </c>
      <c r="H199" s="59"/>
      <c r="I199" s="59"/>
      <c r="J199" s="59"/>
      <c r="K199" s="66"/>
      <c r="L199" s="80">
        <f t="shared" si="28"/>
        <v>0</v>
      </c>
      <c r="M199" s="81">
        <f t="shared" si="29"/>
        <v>0</v>
      </c>
      <c r="N199" s="81"/>
    </row>
    <row r="200" spans="1:14">
      <c r="A200">
        <v>146</v>
      </c>
      <c r="B200" s="62">
        <f t="shared" ca="1" si="30"/>
        <v>50272.4375</v>
      </c>
      <c r="C200" s="122">
        <f>IF($F$7*12&gt;=A200,Amort!D162,0)</f>
        <v>0</v>
      </c>
      <c r="D200" s="102">
        <f t="shared" si="24"/>
        <v>6.4124999999999988E-2</v>
      </c>
      <c r="E200" s="59">
        <f t="shared" ca="1" si="25"/>
        <v>0</v>
      </c>
      <c r="F200" s="102">
        <f t="shared" si="26"/>
        <v>6.54E-2</v>
      </c>
      <c r="G200" s="59">
        <f t="shared" ca="1" si="27"/>
        <v>0</v>
      </c>
      <c r="H200" s="59"/>
      <c r="I200" s="59"/>
      <c r="J200" s="59"/>
      <c r="K200" s="66"/>
      <c r="L200" s="80">
        <f t="shared" si="28"/>
        <v>0</v>
      </c>
      <c r="M200" s="81">
        <f t="shared" si="29"/>
        <v>0</v>
      </c>
      <c r="N200" s="81"/>
    </row>
    <row r="201" spans="1:14">
      <c r="A201">
        <v>147</v>
      </c>
      <c r="B201" s="62">
        <f t="shared" ca="1" si="30"/>
        <v>50302.875</v>
      </c>
      <c r="C201" s="122">
        <f>IF($F$7*12&gt;=A201,Amort!D163,0)</f>
        <v>0</v>
      </c>
      <c r="D201" s="102">
        <f t="shared" si="24"/>
        <v>6.4124999999999988E-2</v>
      </c>
      <c r="E201" s="59">
        <f t="shared" ca="1" si="25"/>
        <v>0</v>
      </c>
      <c r="F201" s="102">
        <f t="shared" si="26"/>
        <v>6.54E-2</v>
      </c>
      <c r="G201" s="59">
        <f t="shared" ca="1" si="27"/>
        <v>0</v>
      </c>
      <c r="H201" s="59"/>
      <c r="I201" s="59"/>
      <c r="J201" s="59"/>
      <c r="K201" s="66"/>
      <c r="L201" s="80">
        <f t="shared" si="28"/>
        <v>0</v>
      </c>
      <c r="M201" s="81">
        <f t="shared" si="29"/>
        <v>0</v>
      </c>
      <c r="N201" s="81"/>
    </row>
    <row r="202" spans="1:14">
      <c r="A202">
        <v>148</v>
      </c>
      <c r="B202" s="62">
        <f t="shared" ca="1" si="30"/>
        <v>50333.3125</v>
      </c>
      <c r="C202" s="122">
        <f>IF($F$7*12&gt;=A202,Amort!D164,0)</f>
        <v>0</v>
      </c>
      <c r="D202" s="102">
        <f t="shared" si="24"/>
        <v>6.4124999999999988E-2</v>
      </c>
      <c r="E202" s="59">
        <f t="shared" ca="1" si="25"/>
        <v>0</v>
      </c>
      <c r="F202" s="102">
        <f t="shared" si="26"/>
        <v>6.54E-2</v>
      </c>
      <c r="G202" s="59">
        <f t="shared" ca="1" si="27"/>
        <v>0</v>
      </c>
      <c r="H202" s="59"/>
      <c r="I202" s="59"/>
      <c r="J202" s="59"/>
      <c r="K202" s="66"/>
      <c r="L202" s="80">
        <f t="shared" si="28"/>
        <v>0</v>
      </c>
      <c r="M202" s="81">
        <f t="shared" si="29"/>
        <v>0</v>
      </c>
      <c r="N202" s="81"/>
    </row>
    <row r="203" spans="1:14">
      <c r="A203">
        <v>149</v>
      </c>
      <c r="B203" s="62">
        <f t="shared" ca="1" si="30"/>
        <v>50363.75</v>
      </c>
      <c r="C203" s="122">
        <f>IF($F$7*12&gt;=A203,Amort!D165,0)</f>
        <v>0</v>
      </c>
      <c r="D203" s="102">
        <f t="shared" si="24"/>
        <v>6.4124999999999988E-2</v>
      </c>
      <c r="E203" s="59">
        <f t="shared" ca="1" si="25"/>
        <v>0</v>
      </c>
      <c r="F203" s="102">
        <f t="shared" si="26"/>
        <v>6.54E-2</v>
      </c>
      <c r="G203" s="59">
        <f t="shared" ca="1" si="27"/>
        <v>0</v>
      </c>
      <c r="H203" s="59"/>
      <c r="I203" s="59"/>
      <c r="J203" s="59"/>
      <c r="K203" s="66"/>
      <c r="L203" s="80">
        <f t="shared" si="28"/>
        <v>0</v>
      </c>
      <c r="M203" s="81">
        <f t="shared" si="29"/>
        <v>0</v>
      </c>
      <c r="N203" s="81"/>
    </row>
    <row r="204" spans="1:14">
      <c r="A204">
        <v>150</v>
      </c>
      <c r="B204" s="62">
        <f t="shared" ca="1" si="30"/>
        <v>50394.1875</v>
      </c>
      <c r="C204" s="122">
        <f>IF($F$7*12&gt;=A204,Amort!D166,0)</f>
        <v>0</v>
      </c>
      <c r="D204" s="102">
        <f>D203-H204</f>
        <v>6.4124999999999988E-2</v>
      </c>
      <c r="E204" s="59">
        <f t="shared" ca="1" si="25"/>
        <v>0</v>
      </c>
      <c r="F204" s="102">
        <f t="shared" si="26"/>
        <v>6.54E-2</v>
      </c>
      <c r="G204" s="59">
        <f t="shared" ca="1" si="27"/>
        <v>0</v>
      </c>
      <c r="H204" s="103">
        <f>O70*0.25%</f>
        <v>0</v>
      </c>
      <c r="I204" s="59"/>
      <c r="J204" s="59"/>
      <c r="K204" s="66"/>
      <c r="L204" s="80">
        <f t="shared" si="28"/>
        <v>0</v>
      </c>
      <c r="M204" s="81">
        <f t="shared" si="29"/>
        <v>0</v>
      </c>
      <c r="N204" s="81"/>
    </row>
    <row r="205" spans="1:14">
      <c r="A205">
        <v>151</v>
      </c>
      <c r="B205" s="62">
        <f t="shared" ca="1" si="30"/>
        <v>50424.625</v>
      </c>
      <c r="C205" s="122">
        <f>IF($F$7*12&gt;=A205,Amort!D167,0)</f>
        <v>0</v>
      </c>
      <c r="D205" s="102">
        <f t="shared" si="24"/>
        <v>6.4124999999999988E-2</v>
      </c>
      <c r="E205" s="59">
        <f t="shared" ca="1" si="25"/>
        <v>0</v>
      </c>
      <c r="F205" s="102">
        <f t="shared" si="26"/>
        <v>6.54E-2</v>
      </c>
      <c r="G205" s="59">
        <f t="shared" ca="1" si="27"/>
        <v>0</v>
      </c>
      <c r="H205" s="59"/>
      <c r="I205" s="59"/>
      <c r="J205" s="59"/>
      <c r="K205" s="66"/>
      <c r="L205" s="80">
        <f t="shared" si="28"/>
        <v>0</v>
      </c>
      <c r="M205" s="81">
        <f t="shared" si="29"/>
        <v>0</v>
      </c>
      <c r="N205" s="81"/>
    </row>
    <row r="206" spans="1:14">
      <c r="A206">
        <v>152</v>
      </c>
      <c r="B206" s="62">
        <f t="shared" ca="1" si="30"/>
        <v>50455.0625</v>
      </c>
      <c r="C206" s="122">
        <f>IF($F$7*12&gt;=A206,Amort!D168,0)</f>
        <v>0</v>
      </c>
      <c r="D206" s="102">
        <f t="shared" si="24"/>
        <v>6.4124999999999988E-2</v>
      </c>
      <c r="E206" s="59">
        <f t="shared" ca="1" si="25"/>
        <v>0</v>
      </c>
      <c r="F206" s="102">
        <f t="shared" si="26"/>
        <v>6.54E-2</v>
      </c>
      <c r="G206" s="59">
        <f t="shared" ca="1" si="27"/>
        <v>0</v>
      </c>
      <c r="H206" s="59"/>
      <c r="I206" s="59"/>
      <c r="J206" s="59"/>
      <c r="K206" s="66"/>
      <c r="L206" s="80">
        <f t="shared" si="28"/>
        <v>0</v>
      </c>
      <c r="M206" s="81">
        <f t="shared" si="29"/>
        <v>0</v>
      </c>
      <c r="N206" s="81"/>
    </row>
    <row r="207" spans="1:14">
      <c r="A207">
        <v>153</v>
      </c>
      <c r="B207" s="62">
        <f t="shared" ca="1" si="30"/>
        <v>50485.5</v>
      </c>
      <c r="C207" s="122">
        <f>IF($F$7*12&gt;=A207,Amort!D169,0)</f>
        <v>0</v>
      </c>
      <c r="D207" s="102">
        <f t="shared" si="24"/>
        <v>6.4124999999999988E-2</v>
      </c>
      <c r="E207" s="59">
        <f t="shared" ca="1" si="25"/>
        <v>0</v>
      </c>
      <c r="F207" s="102">
        <f t="shared" si="26"/>
        <v>6.54E-2</v>
      </c>
      <c r="G207" s="59">
        <f t="shared" ca="1" si="27"/>
        <v>0</v>
      </c>
      <c r="H207" s="59"/>
      <c r="I207" s="59"/>
      <c r="J207" s="59"/>
      <c r="K207" s="66"/>
      <c r="L207" s="80">
        <f t="shared" si="28"/>
        <v>0</v>
      </c>
      <c r="M207" s="81">
        <f t="shared" si="29"/>
        <v>0</v>
      </c>
      <c r="N207" s="81"/>
    </row>
    <row r="208" spans="1:14">
      <c r="A208">
        <v>154</v>
      </c>
      <c r="B208" s="62">
        <f t="shared" ca="1" si="30"/>
        <v>50515.9375</v>
      </c>
      <c r="C208" s="122">
        <f>IF($F$7*12&gt;=A208,Amort!D170,0)</f>
        <v>0</v>
      </c>
      <c r="D208" s="102">
        <f t="shared" si="24"/>
        <v>6.4124999999999988E-2</v>
      </c>
      <c r="E208" s="59">
        <f t="shared" ca="1" si="25"/>
        <v>0</v>
      </c>
      <c r="F208" s="102">
        <f t="shared" si="26"/>
        <v>6.54E-2</v>
      </c>
      <c r="G208" s="59">
        <f t="shared" ca="1" si="27"/>
        <v>0</v>
      </c>
      <c r="H208" s="59"/>
      <c r="I208" s="59"/>
      <c r="J208" s="59"/>
      <c r="K208" s="66"/>
      <c r="L208" s="80">
        <f t="shared" si="28"/>
        <v>0</v>
      </c>
      <c r="M208" s="81">
        <f t="shared" si="29"/>
        <v>0</v>
      </c>
      <c r="N208" s="81"/>
    </row>
    <row r="209" spans="1:14">
      <c r="A209">
        <v>155</v>
      </c>
      <c r="B209" s="62">
        <f t="shared" ca="1" si="30"/>
        <v>50546.375</v>
      </c>
      <c r="C209" s="122">
        <f>IF($F$7*12&gt;=A209,Amort!D171,0)</f>
        <v>0</v>
      </c>
      <c r="D209" s="102">
        <f t="shared" si="24"/>
        <v>6.4124999999999988E-2</v>
      </c>
      <c r="E209" s="59">
        <f t="shared" ca="1" si="25"/>
        <v>0</v>
      </c>
      <c r="F209" s="102">
        <f t="shared" si="26"/>
        <v>6.54E-2</v>
      </c>
      <c r="G209" s="59">
        <f t="shared" ca="1" si="27"/>
        <v>0</v>
      </c>
      <c r="H209" s="59"/>
      <c r="I209" s="59"/>
      <c r="J209" s="59"/>
      <c r="K209" s="66"/>
      <c r="L209" s="80">
        <f t="shared" si="28"/>
        <v>0</v>
      </c>
      <c r="M209" s="81">
        <f t="shared" si="29"/>
        <v>0</v>
      </c>
      <c r="N209" s="81"/>
    </row>
    <row r="210" spans="1:14">
      <c r="A210">
        <v>156</v>
      </c>
      <c r="B210" s="62">
        <f t="shared" ca="1" si="30"/>
        <v>50576.8125</v>
      </c>
      <c r="C210" s="122">
        <f>IF($F$7*12&gt;=A210,Amort!D172,0)</f>
        <v>0</v>
      </c>
      <c r="D210" s="102">
        <f t="shared" si="24"/>
        <v>6.4124999999999988E-2</v>
      </c>
      <c r="E210" s="59">
        <f t="shared" ca="1" si="25"/>
        <v>0</v>
      </c>
      <c r="F210" s="102">
        <f t="shared" si="26"/>
        <v>6.54E-2</v>
      </c>
      <c r="G210" s="59">
        <f t="shared" ca="1" si="27"/>
        <v>0</v>
      </c>
      <c r="H210" s="59"/>
      <c r="I210" s="59"/>
      <c r="J210" s="59"/>
      <c r="K210" s="66"/>
      <c r="L210" s="80">
        <f t="shared" si="28"/>
        <v>0</v>
      </c>
      <c r="M210" s="81">
        <f t="shared" si="29"/>
        <v>0</v>
      </c>
      <c r="N210" s="81"/>
    </row>
    <row r="211" spans="1:14">
      <c r="A211">
        <v>157</v>
      </c>
      <c r="B211" s="62">
        <f t="shared" ca="1" si="30"/>
        <v>50607.25</v>
      </c>
      <c r="C211" s="122">
        <f>IF($F$7*12&gt;=A211,Amort!D173,0)</f>
        <v>0</v>
      </c>
      <c r="D211" s="102">
        <f t="shared" si="24"/>
        <v>6.4124999999999988E-2</v>
      </c>
      <c r="E211" s="59">
        <f t="shared" ca="1" si="25"/>
        <v>0</v>
      </c>
      <c r="F211" s="102">
        <f t="shared" si="26"/>
        <v>6.54E-2</v>
      </c>
      <c r="G211" s="59">
        <f t="shared" ca="1" si="27"/>
        <v>0</v>
      </c>
      <c r="H211" s="59"/>
      <c r="I211" s="59"/>
      <c r="J211" s="59"/>
      <c r="K211" s="66"/>
      <c r="L211" s="80">
        <f t="shared" si="28"/>
        <v>0</v>
      </c>
      <c r="M211" s="81">
        <f t="shared" si="29"/>
        <v>0</v>
      </c>
      <c r="N211" s="81"/>
    </row>
    <row r="212" spans="1:14">
      <c r="A212">
        <v>158</v>
      </c>
      <c r="B212" s="62">
        <f t="shared" ca="1" si="30"/>
        <v>50637.6875</v>
      </c>
      <c r="C212" s="122">
        <f>IF($F$7*12&gt;=A212,Amort!D174,0)</f>
        <v>0</v>
      </c>
      <c r="D212" s="102">
        <f t="shared" si="24"/>
        <v>6.4124999999999988E-2</v>
      </c>
      <c r="E212" s="59">
        <f t="shared" ca="1" si="25"/>
        <v>0</v>
      </c>
      <c r="F212" s="102">
        <f t="shared" si="26"/>
        <v>6.54E-2</v>
      </c>
      <c r="G212" s="59">
        <f t="shared" ca="1" si="27"/>
        <v>0</v>
      </c>
      <c r="H212" s="59"/>
      <c r="I212" s="59"/>
      <c r="J212" s="59"/>
      <c r="K212" s="66"/>
      <c r="L212" s="80">
        <f t="shared" si="28"/>
        <v>0</v>
      </c>
      <c r="M212" s="81">
        <f t="shared" si="29"/>
        <v>0</v>
      </c>
      <c r="N212" s="81"/>
    </row>
    <row r="213" spans="1:14">
      <c r="A213">
        <v>159</v>
      </c>
      <c r="B213" s="62">
        <f t="shared" ca="1" si="30"/>
        <v>50668.125</v>
      </c>
      <c r="C213" s="122">
        <f>IF($F$7*12&gt;=A213,Amort!D175,0)</f>
        <v>0</v>
      </c>
      <c r="D213" s="102">
        <f t="shared" si="24"/>
        <v>6.4124999999999988E-2</v>
      </c>
      <c r="E213" s="59">
        <f t="shared" ca="1" si="25"/>
        <v>0</v>
      </c>
      <c r="F213" s="102">
        <f t="shared" si="26"/>
        <v>6.54E-2</v>
      </c>
      <c r="G213" s="59">
        <f t="shared" ca="1" si="27"/>
        <v>0</v>
      </c>
      <c r="H213" s="59"/>
      <c r="I213" s="59"/>
      <c r="J213" s="59"/>
      <c r="K213" s="66"/>
      <c r="L213" s="80">
        <f t="shared" si="28"/>
        <v>0</v>
      </c>
      <c r="M213" s="81">
        <f t="shared" si="29"/>
        <v>0</v>
      </c>
      <c r="N213" s="81"/>
    </row>
    <row r="214" spans="1:14">
      <c r="A214">
        <v>160</v>
      </c>
      <c r="B214" s="62">
        <f t="shared" ca="1" si="30"/>
        <v>50698.5625</v>
      </c>
      <c r="C214" s="122">
        <f>IF($F$7*12&gt;=A214,Amort!D176,0)</f>
        <v>0</v>
      </c>
      <c r="D214" s="102">
        <f t="shared" ref="D214:D277" si="31">D213</f>
        <v>6.4124999999999988E-2</v>
      </c>
      <c r="E214" s="59">
        <f t="shared" ca="1" si="25"/>
        <v>0</v>
      </c>
      <c r="F214" s="102">
        <f t="shared" si="26"/>
        <v>6.54E-2</v>
      </c>
      <c r="G214" s="59">
        <f t="shared" ca="1" si="27"/>
        <v>0</v>
      </c>
      <c r="H214" s="59"/>
      <c r="I214" s="59"/>
      <c r="J214" s="59"/>
      <c r="K214" s="66"/>
      <c r="L214" s="80">
        <f t="shared" si="28"/>
        <v>0</v>
      </c>
      <c r="M214" s="81">
        <f t="shared" si="29"/>
        <v>0</v>
      </c>
      <c r="N214" s="81"/>
    </row>
    <row r="215" spans="1:14">
      <c r="A215">
        <v>161</v>
      </c>
      <c r="B215" s="62">
        <f t="shared" ca="1" si="30"/>
        <v>50729</v>
      </c>
      <c r="C215" s="122">
        <f>IF($F$7*12&gt;=A215,Amort!D177,0)</f>
        <v>0</v>
      </c>
      <c r="D215" s="102">
        <f t="shared" si="31"/>
        <v>6.4124999999999988E-2</v>
      </c>
      <c r="E215" s="59">
        <f t="shared" ca="1" si="25"/>
        <v>0</v>
      </c>
      <c r="F215" s="102">
        <f t="shared" si="26"/>
        <v>6.54E-2</v>
      </c>
      <c r="G215" s="59">
        <f t="shared" ca="1" si="27"/>
        <v>0</v>
      </c>
      <c r="H215" s="59"/>
      <c r="I215" s="59"/>
      <c r="J215" s="59"/>
      <c r="K215" s="66"/>
      <c r="L215" s="80">
        <f t="shared" si="28"/>
        <v>0</v>
      </c>
      <c r="M215" s="81">
        <f t="shared" si="29"/>
        <v>0</v>
      </c>
      <c r="N215" s="81"/>
    </row>
    <row r="216" spans="1:14">
      <c r="A216">
        <v>162</v>
      </c>
      <c r="B216" s="62">
        <f t="shared" ca="1" si="30"/>
        <v>50759.4375</v>
      </c>
      <c r="C216" s="122">
        <f>IF($F$7*12&gt;=A216,Amort!D178,0)</f>
        <v>0</v>
      </c>
      <c r="D216" s="102">
        <f>D215-H216</f>
        <v>6.4124999999999988E-2</v>
      </c>
      <c r="E216" s="59">
        <f t="shared" ca="1" si="25"/>
        <v>0</v>
      </c>
      <c r="F216" s="102">
        <f t="shared" si="26"/>
        <v>6.54E-2</v>
      </c>
      <c r="G216" s="59">
        <f t="shared" ca="1" si="27"/>
        <v>0</v>
      </c>
      <c r="H216" s="103">
        <f>O71*0.25%</f>
        <v>0</v>
      </c>
      <c r="I216" s="59"/>
      <c r="J216" s="59"/>
      <c r="K216" s="66"/>
      <c r="L216" s="80">
        <f t="shared" si="28"/>
        <v>0</v>
      </c>
      <c r="M216" s="81">
        <f t="shared" si="29"/>
        <v>0</v>
      </c>
      <c r="N216" s="81"/>
    </row>
    <row r="217" spans="1:14">
      <c r="A217">
        <v>163</v>
      </c>
      <c r="B217" s="62">
        <f t="shared" ca="1" si="30"/>
        <v>50789.875</v>
      </c>
      <c r="C217" s="122">
        <f>IF($F$7*12&gt;=A217,Amort!D179,0)</f>
        <v>0</v>
      </c>
      <c r="D217" s="102">
        <f t="shared" si="31"/>
        <v>6.4124999999999988E-2</v>
      </c>
      <c r="E217" s="59">
        <f t="shared" ca="1" si="25"/>
        <v>0</v>
      </c>
      <c r="F217" s="102">
        <f t="shared" si="26"/>
        <v>6.54E-2</v>
      </c>
      <c r="G217" s="59">
        <f t="shared" ca="1" si="27"/>
        <v>0</v>
      </c>
      <c r="H217" s="59"/>
      <c r="I217" s="59"/>
      <c r="J217" s="59"/>
      <c r="K217" s="66"/>
      <c r="L217" s="80">
        <f t="shared" si="28"/>
        <v>0</v>
      </c>
      <c r="M217" s="81">
        <f t="shared" si="29"/>
        <v>0</v>
      </c>
      <c r="N217" s="81"/>
    </row>
    <row r="218" spans="1:14">
      <c r="A218">
        <v>164</v>
      </c>
      <c r="B218" s="62">
        <f t="shared" ca="1" si="30"/>
        <v>50820.3125</v>
      </c>
      <c r="C218" s="122">
        <f>IF($F$7*12&gt;=A218,Amort!D180,0)</f>
        <v>0</v>
      </c>
      <c r="D218" s="102">
        <f t="shared" si="31"/>
        <v>6.4124999999999988E-2</v>
      </c>
      <c r="E218" s="59">
        <f t="shared" ca="1" si="25"/>
        <v>0</v>
      </c>
      <c r="F218" s="102">
        <f t="shared" si="26"/>
        <v>6.54E-2</v>
      </c>
      <c r="G218" s="59">
        <f t="shared" ca="1" si="27"/>
        <v>0</v>
      </c>
      <c r="H218" s="59"/>
      <c r="I218" s="59"/>
      <c r="J218" s="59"/>
      <c r="K218" s="66"/>
      <c r="L218" s="80">
        <f t="shared" si="28"/>
        <v>0</v>
      </c>
      <c r="M218" s="81">
        <f t="shared" si="29"/>
        <v>0</v>
      </c>
      <c r="N218" s="81"/>
    </row>
    <row r="219" spans="1:14">
      <c r="A219">
        <v>165</v>
      </c>
      <c r="B219" s="62">
        <f t="shared" ca="1" si="30"/>
        <v>50850.75</v>
      </c>
      <c r="C219" s="122">
        <f>IF($F$7*12&gt;=A219,Amort!D181,0)</f>
        <v>0</v>
      </c>
      <c r="D219" s="102">
        <f t="shared" si="31"/>
        <v>6.4124999999999988E-2</v>
      </c>
      <c r="E219" s="59">
        <f t="shared" ca="1" si="25"/>
        <v>0</v>
      </c>
      <c r="F219" s="102">
        <f t="shared" si="26"/>
        <v>6.54E-2</v>
      </c>
      <c r="G219" s="59">
        <f t="shared" ca="1" si="27"/>
        <v>0</v>
      </c>
      <c r="H219" s="59"/>
      <c r="I219" s="59"/>
      <c r="J219" s="59"/>
      <c r="K219" s="66"/>
      <c r="L219" s="80">
        <f t="shared" si="28"/>
        <v>0</v>
      </c>
      <c r="M219" s="81">
        <f t="shared" si="29"/>
        <v>0</v>
      </c>
      <c r="N219" s="81"/>
    </row>
    <row r="220" spans="1:14">
      <c r="A220">
        <v>166</v>
      </c>
      <c r="B220" s="62">
        <f t="shared" ca="1" si="30"/>
        <v>50881.1875</v>
      </c>
      <c r="C220" s="122">
        <f>IF($F$7*12&gt;=A220,Amort!D182,0)</f>
        <v>0</v>
      </c>
      <c r="D220" s="102">
        <f t="shared" si="31"/>
        <v>6.4124999999999988E-2</v>
      </c>
      <c r="E220" s="59">
        <f t="shared" ca="1" si="25"/>
        <v>0</v>
      </c>
      <c r="F220" s="102">
        <f t="shared" si="26"/>
        <v>6.54E-2</v>
      </c>
      <c r="G220" s="59">
        <f t="shared" ca="1" si="27"/>
        <v>0</v>
      </c>
      <c r="H220" s="59"/>
      <c r="I220" s="59"/>
      <c r="J220" s="59"/>
      <c r="K220" s="66"/>
      <c r="L220" s="80">
        <f t="shared" si="28"/>
        <v>0</v>
      </c>
      <c r="M220" s="81">
        <f t="shared" si="29"/>
        <v>0</v>
      </c>
      <c r="N220" s="81"/>
    </row>
    <row r="221" spans="1:14">
      <c r="A221">
        <v>167</v>
      </c>
      <c r="B221" s="62">
        <f t="shared" ca="1" si="30"/>
        <v>50911.625</v>
      </c>
      <c r="C221" s="122">
        <f>IF($F$7*12&gt;=A221,Amort!D183,0)</f>
        <v>0</v>
      </c>
      <c r="D221" s="102">
        <f t="shared" si="31"/>
        <v>6.4124999999999988E-2</v>
      </c>
      <c r="E221" s="59">
        <f t="shared" ca="1" si="25"/>
        <v>0</v>
      </c>
      <c r="F221" s="102">
        <f t="shared" si="26"/>
        <v>6.54E-2</v>
      </c>
      <c r="G221" s="59">
        <f t="shared" ca="1" si="27"/>
        <v>0</v>
      </c>
      <c r="H221" s="59"/>
      <c r="I221" s="59"/>
      <c r="J221" s="59"/>
      <c r="K221" s="66"/>
      <c r="L221" s="80">
        <f t="shared" si="28"/>
        <v>0</v>
      </c>
      <c r="M221" s="81">
        <f t="shared" si="29"/>
        <v>0</v>
      </c>
      <c r="N221" s="81"/>
    </row>
    <row r="222" spans="1:14">
      <c r="A222">
        <v>168</v>
      </c>
      <c r="B222" s="62">
        <f t="shared" ca="1" si="30"/>
        <v>50942.0625</v>
      </c>
      <c r="C222" s="122">
        <f>IF($F$7*12&gt;=A222,Amort!D184,0)</f>
        <v>0</v>
      </c>
      <c r="D222" s="102">
        <f t="shared" si="31"/>
        <v>6.4124999999999988E-2</v>
      </c>
      <c r="E222" s="59">
        <f t="shared" ca="1" si="25"/>
        <v>0</v>
      </c>
      <c r="F222" s="102">
        <f t="shared" si="26"/>
        <v>6.54E-2</v>
      </c>
      <c r="G222" s="59">
        <f t="shared" ca="1" si="27"/>
        <v>0</v>
      </c>
      <c r="H222" s="59"/>
      <c r="I222" s="59"/>
      <c r="J222" s="59"/>
      <c r="K222" s="66"/>
      <c r="L222" s="80">
        <f t="shared" si="28"/>
        <v>0</v>
      </c>
      <c r="M222" s="81">
        <f t="shared" si="29"/>
        <v>0</v>
      </c>
      <c r="N222" s="81"/>
    </row>
    <row r="223" spans="1:14">
      <c r="A223">
        <v>169</v>
      </c>
      <c r="B223" s="62">
        <f t="shared" ca="1" si="30"/>
        <v>50972.5</v>
      </c>
      <c r="C223" s="122">
        <f>IF($F$7*12&gt;=A223,Amort!D185,0)</f>
        <v>0</v>
      </c>
      <c r="D223" s="102">
        <f t="shared" si="31"/>
        <v>6.4124999999999988E-2</v>
      </c>
      <c r="E223" s="59">
        <f t="shared" ca="1" si="25"/>
        <v>0</v>
      </c>
      <c r="F223" s="102">
        <f t="shared" si="26"/>
        <v>6.54E-2</v>
      </c>
      <c r="G223" s="59">
        <f t="shared" ca="1" si="27"/>
        <v>0</v>
      </c>
      <c r="H223" s="59"/>
      <c r="I223" s="59"/>
      <c r="J223" s="59"/>
      <c r="K223" s="66"/>
      <c r="L223" s="80">
        <f t="shared" si="28"/>
        <v>0</v>
      </c>
      <c r="M223" s="81">
        <f t="shared" si="29"/>
        <v>0</v>
      </c>
      <c r="N223" s="81"/>
    </row>
    <row r="224" spans="1:14">
      <c r="A224">
        <v>170</v>
      </c>
      <c r="B224" s="62">
        <f t="shared" ca="1" si="30"/>
        <v>51002.9375</v>
      </c>
      <c r="C224" s="122">
        <f>IF($F$7*12&gt;=A224,Amort!D186,0)</f>
        <v>0</v>
      </c>
      <c r="D224" s="102">
        <f t="shared" si="31"/>
        <v>6.4124999999999988E-2</v>
      </c>
      <c r="E224" s="59">
        <f t="shared" ca="1" si="25"/>
        <v>0</v>
      </c>
      <c r="F224" s="102">
        <f t="shared" si="26"/>
        <v>6.54E-2</v>
      </c>
      <c r="G224" s="59">
        <f t="shared" ca="1" si="27"/>
        <v>0</v>
      </c>
      <c r="H224" s="59"/>
      <c r="I224" s="59"/>
      <c r="J224" s="59"/>
      <c r="K224" s="66"/>
      <c r="L224" s="80">
        <f t="shared" si="28"/>
        <v>0</v>
      </c>
      <c r="M224" s="81">
        <f t="shared" si="29"/>
        <v>0</v>
      </c>
      <c r="N224" s="81"/>
    </row>
    <row r="225" spans="1:14">
      <c r="A225">
        <v>171</v>
      </c>
      <c r="B225" s="62">
        <f t="shared" ca="1" si="30"/>
        <v>51033.375</v>
      </c>
      <c r="C225" s="122">
        <f>IF($F$7*12&gt;=A225,Amort!D187,0)</f>
        <v>0</v>
      </c>
      <c r="D225" s="102">
        <f t="shared" si="31"/>
        <v>6.4124999999999988E-2</v>
      </c>
      <c r="E225" s="59">
        <f t="shared" ca="1" si="25"/>
        <v>0</v>
      </c>
      <c r="F225" s="102">
        <f t="shared" si="26"/>
        <v>6.54E-2</v>
      </c>
      <c r="G225" s="59">
        <f t="shared" ca="1" si="27"/>
        <v>0</v>
      </c>
      <c r="H225" s="59"/>
      <c r="I225" s="59"/>
      <c r="J225" s="59"/>
      <c r="K225" s="66"/>
      <c r="L225" s="80">
        <f t="shared" si="28"/>
        <v>0</v>
      </c>
      <c r="M225" s="81">
        <f t="shared" si="29"/>
        <v>0</v>
      </c>
      <c r="N225" s="81"/>
    </row>
    <row r="226" spans="1:14">
      <c r="A226">
        <v>172</v>
      </c>
      <c r="B226" s="62">
        <f t="shared" ca="1" si="30"/>
        <v>51063.8125</v>
      </c>
      <c r="C226" s="122">
        <f>IF($F$7*12&gt;=A226,Amort!D188,0)</f>
        <v>0</v>
      </c>
      <c r="D226" s="102">
        <f t="shared" si="31"/>
        <v>6.4124999999999988E-2</v>
      </c>
      <c r="E226" s="59">
        <f t="shared" ca="1" si="25"/>
        <v>0</v>
      </c>
      <c r="F226" s="102">
        <f t="shared" si="26"/>
        <v>6.54E-2</v>
      </c>
      <c r="G226" s="59">
        <f t="shared" ca="1" si="27"/>
        <v>0</v>
      </c>
      <c r="H226" s="59"/>
      <c r="I226" s="59"/>
      <c r="J226" s="59"/>
      <c r="K226" s="66"/>
      <c r="L226" s="80">
        <f t="shared" si="28"/>
        <v>0</v>
      </c>
      <c r="M226" s="81">
        <f t="shared" si="29"/>
        <v>0</v>
      </c>
      <c r="N226" s="81"/>
    </row>
    <row r="227" spans="1:14">
      <c r="A227">
        <v>173</v>
      </c>
      <c r="B227" s="62">
        <f t="shared" ca="1" si="30"/>
        <v>51094.25</v>
      </c>
      <c r="C227" s="122">
        <f>IF($F$7*12&gt;=A227,Amort!D189,0)</f>
        <v>0</v>
      </c>
      <c r="D227" s="102">
        <f t="shared" si="31"/>
        <v>6.4124999999999988E-2</v>
      </c>
      <c r="E227" s="59">
        <f t="shared" ca="1" si="25"/>
        <v>0</v>
      </c>
      <c r="F227" s="102">
        <f t="shared" si="26"/>
        <v>6.54E-2</v>
      </c>
      <c r="G227" s="59">
        <f t="shared" ca="1" si="27"/>
        <v>0</v>
      </c>
      <c r="H227" s="59"/>
      <c r="I227" s="59"/>
      <c r="J227" s="59"/>
      <c r="K227" s="66"/>
      <c r="L227" s="80">
        <f t="shared" si="28"/>
        <v>0</v>
      </c>
      <c r="M227" s="81">
        <f t="shared" si="29"/>
        <v>0</v>
      </c>
      <c r="N227" s="81"/>
    </row>
    <row r="228" spans="1:14">
      <c r="A228">
        <v>174</v>
      </c>
      <c r="B228" s="62">
        <f t="shared" ca="1" si="30"/>
        <v>51124.6875</v>
      </c>
      <c r="C228" s="122">
        <f>IF($F$7*12&gt;=A228,Amort!D190,0)</f>
        <v>0</v>
      </c>
      <c r="D228" s="102">
        <f>D227-H228</f>
        <v>6.4124999999999988E-2</v>
      </c>
      <c r="E228" s="59">
        <f t="shared" ca="1" si="25"/>
        <v>0</v>
      </c>
      <c r="F228" s="102">
        <f t="shared" si="26"/>
        <v>6.54E-2</v>
      </c>
      <c r="G228" s="59">
        <f t="shared" ca="1" si="27"/>
        <v>0</v>
      </c>
      <c r="H228" s="103">
        <f>O72*0.25%</f>
        <v>0</v>
      </c>
      <c r="I228" s="59"/>
      <c r="J228" s="59"/>
      <c r="K228" s="66"/>
      <c r="L228" s="80">
        <f t="shared" si="28"/>
        <v>0</v>
      </c>
      <c r="M228" s="81">
        <f t="shared" si="29"/>
        <v>0</v>
      </c>
      <c r="N228" s="81"/>
    </row>
    <row r="229" spans="1:14">
      <c r="A229">
        <v>175</v>
      </c>
      <c r="B229" s="62">
        <f t="shared" ca="1" si="30"/>
        <v>51155.125</v>
      </c>
      <c r="C229" s="122">
        <f>IF($F$7*12&gt;=A229,Amort!D191,0)</f>
        <v>0</v>
      </c>
      <c r="D229" s="102">
        <f t="shared" si="31"/>
        <v>6.4124999999999988E-2</v>
      </c>
      <c r="E229" s="59">
        <f t="shared" ca="1" si="25"/>
        <v>0</v>
      </c>
      <c r="F229" s="102">
        <f t="shared" si="26"/>
        <v>6.54E-2</v>
      </c>
      <c r="G229" s="59">
        <f t="shared" ca="1" si="27"/>
        <v>0</v>
      </c>
      <c r="H229" s="59"/>
      <c r="I229" s="59"/>
      <c r="J229" s="59"/>
      <c r="K229" s="66"/>
      <c r="L229" s="80">
        <f t="shared" si="28"/>
        <v>0</v>
      </c>
      <c r="M229" s="81">
        <f t="shared" si="29"/>
        <v>0</v>
      </c>
      <c r="N229" s="81"/>
    </row>
    <row r="230" spans="1:14">
      <c r="A230">
        <v>176</v>
      </c>
      <c r="B230" s="62">
        <f t="shared" ca="1" si="30"/>
        <v>51185.5625</v>
      </c>
      <c r="C230" s="122">
        <f>IF($F$7*12&gt;=A230,Amort!D192,0)</f>
        <v>0</v>
      </c>
      <c r="D230" s="102">
        <f t="shared" si="31"/>
        <v>6.4124999999999988E-2</v>
      </c>
      <c r="E230" s="59">
        <f t="shared" ca="1" si="25"/>
        <v>0</v>
      </c>
      <c r="F230" s="102">
        <f t="shared" si="26"/>
        <v>6.54E-2</v>
      </c>
      <c r="G230" s="59">
        <f t="shared" ca="1" si="27"/>
        <v>0</v>
      </c>
      <c r="H230" s="59"/>
      <c r="I230" s="59"/>
      <c r="J230" s="59"/>
      <c r="K230" s="66"/>
      <c r="L230" s="80">
        <f t="shared" si="28"/>
        <v>0</v>
      </c>
      <c r="M230" s="81">
        <f t="shared" si="29"/>
        <v>0</v>
      </c>
      <c r="N230" s="81"/>
    </row>
    <row r="231" spans="1:14">
      <c r="A231">
        <v>177</v>
      </c>
      <c r="B231" s="62">
        <f t="shared" ca="1" si="30"/>
        <v>51216</v>
      </c>
      <c r="C231" s="122">
        <f>IF($F$7*12&gt;=A231,Amort!D193,0)</f>
        <v>0</v>
      </c>
      <c r="D231" s="102">
        <f t="shared" si="31"/>
        <v>6.4124999999999988E-2</v>
      </c>
      <c r="E231" s="59">
        <f t="shared" ca="1" si="25"/>
        <v>0</v>
      </c>
      <c r="F231" s="102">
        <f t="shared" si="26"/>
        <v>6.54E-2</v>
      </c>
      <c r="G231" s="59">
        <f t="shared" ca="1" si="27"/>
        <v>0</v>
      </c>
      <c r="H231" s="59"/>
      <c r="I231" s="59"/>
      <c r="J231" s="59"/>
      <c r="K231" s="66"/>
      <c r="L231" s="80">
        <f t="shared" si="28"/>
        <v>0</v>
      </c>
      <c r="M231" s="81">
        <f t="shared" si="29"/>
        <v>0</v>
      </c>
      <c r="N231" s="81"/>
    </row>
    <row r="232" spans="1:14">
      <c r="A232">
        <v>178</v>
      </c>
      <c r="B232" s="62">
        <f t="shared" ca="1" si="30"/>
        <v>51246.4375</v>
      </c>
      <c r="C232" s="122">
        <f>IF($F$7*12&gt;=A232,Amort!D194,0)</f>
        <v>0</v>
      </c>
      <c r="D232" s="102">
        <f t="shared" si="31"/>
        <v>6.4124999999999988E-2</v>
      </c>
      <c r="E232" s="59">
        <f t="shared" ca="1" si="25"/>
        <v>0</v>
      </c>
      <c r="F232" s="102">
        <f t="shared" si="26"/>
        <v>6.54E-2</v>
      </c>
      <c r="G232" s="59">
        <f t="shared" ca="1" si="27"/>
        <v>0</v>
      </c>
      <c r="H232" s="59"/>
      <c r="I232" s="59"/>
      <c r="J232" s="59"/>
      <c r="K232" s="66"/>
      <c r="L232" s="80">
        <f t="shared" si="28"/>
        <v>0</v>
      </c>
      <c r="M232" s="81">
        <f t="shared" si="29"/>
        <v>0</v>
      </c>
      <c r="N232" s="81"/>
    </row>
    <row r="233" spans="1:14">
      <c r="A233">
        <v>179</v>
      </c>
      <c r="B233" s="62">
        <f t="shared" ca="1" si="30"/>
        <v>51276.875</v>
      </c>
      <c r="C233" s="122">
        <f>IF($F$7*12&gt;=A233,Amort!D195,0)</f>
        <v>0</v>
      </c>
      <c r="D233" s="102">
        <f t="shared" si="31"/>
        <v>6.4124999999999988E-2</v>
      </c>
      <c r="E233" s="59">
        <f t="shared" ca="1" si="25"/>
        <v>0</v>
      </c>
      <c r="F233" s="102">
        <f t="shared" si="26"/>
        <v>6.54E-2</v>
      </c>
      <c r="G233" s="59">
        <f t="shared" ca="1" si="27"/>
        <v>0</v>
      </c>
      <c r="H233" s="59"/>
      <c r="I233" s="59"/>
      <c r="J233" s="59"/>
      <c r="K233" s="66"/>
      <c r="L233" s="80">
        <f t="shared" si="28"/>
        <v>0</v>
      </c>
      <c r="M233" s="81">
        <f t="shared" si="29"/>
        <v>0</v>
      </c>
      <c r="N233" s="81"/>
    </row>
    <row r="234" spans="1:14">
      <c r="A234">
        <v>180</v>
      </c>
      <c r="B234" s="62">
        <f t="shared" ca="1" si="30"/>
        <v>51307.3125</v>
      </c>
      <c r="C234" s="122">
        <f>IF($F$7*12&gt;=A234,Amort!D196,0)</f>
        <v>0</v>
      </c>
      <c r="D234" s="102">
        <f t="shared" si="31"/>
        <v>6.4124999999999988E-2</v>
      </c>
      <c r="E234" s="59">
        <f t="shared" ca="1" si="25"/>
        <v>0</v>
      </c>
      <c r="F234" s="102">
        <f t="shared" si="26"/>
        <v>6.54E-2</v>
      </c>
      <c r="G234" s="59">
        <f t="shared" ca="1" si="27"/>
        <v>0</v>
      </c>
      <c r="H234" s="59"/>
      <c r="I234" s="59"/>
      <c r="J234" s="59"/>
      <c r="K234" s="66"/>
      <c r="L234" s="80">
        <f t="shared" si="28"/>
        <v>0</v>
      </c>
      <c r="M234" s="81">
        <f t="shared" si="29"/>
        <v>0</v>
      </c>
      <c r="N234" s="81"/>
    </row>
    <row r="235" spans="1:14">
      <c r="A235">
        <v>181</v>
      </c>
      <c r="B235" s="62">
        <f t="shared" ca="1" si="30"/>
        <v>51337.75</v>
      </c>
      <c r="C235" s="122">
        <f>IF($F$7*12&gt;=A235,Amort!D197,0)</f>
        <v>0</v>
      </c>
      <c r="D235" s="102">
        <f t="shared" si="31"/>
        <v>6.4124999999999988E-2</v>
      </c>
      <c r="E235" s="59">
        <f t="shared" ca="1" si="25"/>
        <v>0</v>
      </c>
      <c r="F235" s="102">
        <f t="shared" si="26"/>
        <v>6.54E-2</v>
      </c>
      <c r="G235" s="59">
        <f t="shared" ca="1" si="27"/>
        <v>0</v>
      </c>
      <c r="H235" s="59"/>
      <c r="I235" s="59"/>
      <c r="J235" s="59"/>
      <c r="K235" s="66"/>
      <c r="L235" s="80">
        <f t="shared" si="28"/>
        <v>0</v>
      </c>
      <c r="M235" s="81">
        <f t="shared" si="29"/>
        <v>0</v>
      </c>
      <c r="N235" s="81"/>
    </row>
    <row r="236" spans="1:14">
      <c r="A236">
        <v>182</v>
      </c>
      <c r="B236" s="62">
        <f t="shared" ref="B236:B294" ca="1" si="32">B235+30.4375</f>
        <v>51368.1875</v>
      </c>
      <c r="C236" s="122">
        <f>IF($F$7*12&gt;=A236,Amort!D198,0)</f>
        <v>0</v>
      </c>
      <c r="D236" s="102">
        <f t="shared" si="31"/>
        <v>6.4124999999999988E-2</v>
      </c>
      <c r="E236" s="59">
        <f t="shared" ca="1" si="25"/>
        <v>0</v>
      </c>
      <c r="F236" s="102">
        <f t="shared" si="26"/>
        <v>6.54E-2</v>
      </c>
      <c r="G236" s="59">
        <f t="shared" ca="1" si="27"/>
        <v>0</v>
      </c>
      <c r="H236" s="59"/>
      <c r="I236" s="59"/>
      <c r="J236" s="59"/>
      <c r="K236" s="66"/>
      <c r="L236" s="80">
        <f t="shared" si="28"/>
        <v>0</v>
      </c>
      <c r="M236" s="81">
        <f t="shared" si="29"/>
        <v>0</v>
      </c>
      <c r="N236" s="81"/>
    </row>
    <row r="237" spans="1:14">
      <c r="A237">
        <v>183</v>
      </c>
      <c r="B237" s="62">
        <f t="shared" ca="1" si="32"/>
        <v>51398.625</v>
      </c>
      <c r="C237" s="122">
        <f>IF($F$7*12&gt;=A237,Amort!D199,0)</f>
        <v>0</v>
      </c>
      <c r="D237" s="102">
        <f t="shared" si="31"/>
        <v>6.4124999999999988E-2</v>
      </c>
      <c r="E237" s="59">
        <f t="shared" ca="1" si="25"/>
        <v>0</v>
      </c>
      <c r="F237" s="102">
        <f t="shared" si="26"/>
        <v>6.54E-2</v>
      </c>
      <c r="G237" s="59">
        <f t="shared" ca="1" si="27"/>
        <v>0</v>
      </c>
      <c r="H237" s="59"/>
      <c r="I237" s="59"/>
      <c r="J237" s="59"/>
      <c r="K237" s="66"/>
      <c r="L237" s="80">
        <f t="shared" si="28"/>
        <v>0</v>
      </c>
      <c r="M237" s="81">
        <f t="shared" si="29"/>
        <v>0</v>
      </c>
      <c r="N237" s="81"/>
    </row>
    <row r="238" spans="1:14">
      <c r="A238">
        <v>184</v>
      </c>
      <c r="B238" s="62">
        <f t="shared" ca="1" si="32"/>
        <v>51429.0625</v>
      </c>
      <c r="C238" s="122">
        <f>IF($F$7*12&gt;=A238,Amort!D200,0)</f>
        <v>0</v>
      </c>
      <c r="D238" s="102">
        <f t="shared" si="31"/>
        <v>6.4124999999999988E-2</v>
      </c>
      <c r="E238" s="59">
        <f t="shared" ca="1" si="25"/>
        <v>0</v>
      </c>
      <c r="F238" s="102">
        <f t="shared" si="26"/>
        <v>6.54E-2</v>
      </c>
      <c r="G238" s="59">
        <f t="shared" ca="1" si="27"/>
        <v>0</v>
      </c>
      <c r="H238" s="59"/>
      <c r="I238" s="59"/>
      <c r="J238" s="59"/>
      <c r="K238" s="66"/>
      <c r="L238" s="80">
        <f t="shared" si="28"/>
        <v>0</v>
      </c>
      <c r="M238" s="81">
        <f t="shared" si="29"/>
        <v>0</v>
      </c>
      <c r="N238" s="81"/>
    </row>
    <row r="239" spans="1:14">
      <c r="A239">
        <v>185</v>
      </c>
      <c r="B239" s="62">
        <f t="shared" ca="1" si="32"/>
        <v>51459.5</v>
      </c>
      <c r="C239" s="122">
        <f>IF($F$7*12&gt;=A239,Amort!D201,0)</f>
        <v>0</v>
      </c>
      <c r="D239" s="102">
        <f t="shared" si="31"/>
        <v>6.4124999999999988E-2</v>
      </c>
      <c r="E239" s="59">
        <f t="shared" ca="1" si="25"/>
        <v>0</v>
      </c>
      <c r="F239" s="102">
        <f t="shared" si="26"/>
        <v>6.54E-2</v>
      </c>
      <c r="G239" s="59">
        <f t="shared" ca="1" si="27"/>
        <v>0</v>
      </c>
      <c r="H239" s="59"/>
      <c r="I239" s="59"/>
      <c r="J239" s="59"/>
      <c r="K239" s="66"/>
      <c r="L239" s="80">
        <f t="shared" si="28"/>
        <v>0</v>
      </c>
      <c r="M239" s="81">
        <f t="shared" si="29"/>
        <v>0</v>
      </c>
      <c r="N239" s="81"/>
    </row>
    <row r="240" spans="1:14">
      <c r="A240">
        <v>186</v>
      </c>
      <c r="B240" s="62">
        <f t="shared" ca="1" si="32"/>
        <v>51489.9375</v>
      </c>
      <c r="C240" s="122">
        <f>IF($F$7*12&gt;=A240,Amort!D202,0)</f>
        <v>0</v>
      </c>
      <c r="D240" s="102">
        <f>D239-H240</f>
        <v>6.4124999999999988E-2</v>
      </c>
      <c r="E240" s="59">
        <f t="shared" ca="1" si="25"/>
        <v>0</v>
      </c>
      <c r="F240" s="102">
        <f t="shared" si="26"/>
        <v>6.54E-2</v>
      </c>
      <c r="G240" s="59">
        <f t="shared" ca="1" si="27"/>
        <v>0</v>
      </c>
      <c r="H240" s="103">
        <f>O73*0.25%</f>
        <v>0</v>
      </c>
      <c r="I240" s="59"/>
      <c r="J240" s="59"/>
      <c r="K240" s="66"/>
      <c r="L240" s="80">
        <f t="shared" si="28"/>
        <v>0</v>
      </c>
      <c r="M240" s="81">
        <f t="shared" si="29"/>
        <v>0</v>
      </c>
      <c r="N240" s="81"/>
    </row>
    <row r="241" spans="1:14">
      <c r="A241">
        <v>187</v>
      </c>
      <c r="B241" s="62">
        <f t="shared" ca="1" si="32"/>
        <v>51520.375</v>
      </c>
      <c r="C241" s="122">
        <f>IF($F$7*12&gt;=A241,Amort!D203,0)</f>
        <v>0</v>
      </c>
      <c r="D241" s="102">
        <f t="shared" si="31"/>
        <v>6.4124999999999988E-2</v>
      </c>
      <c r="E241" s="59">
        <f t="shared" ca="1" si="25"/>
        <v>0</v>
      </c>
      <c r="F241" s="102">
        <f t="shared" si="26"/>
        <v>6.54E-2</v>
      </c>
      <c r="G241" s="59">
        <f t="shared" ca="1" si="27"/>
        <v>0</v>
      </c>
      <c r="H241" s="59"/>
      <c r="I241" s="59"/>
      <c r="J241" s="59"/>
      <c r="K241" s="66"/>
      <c r="L241" s="80">
        <f t="shared" si="28"/>
        <v>0</v>
      </c>
      <c r="M241" s="81">
        <f t="shared" si="29"/>
        <v>0</v>
      </c>
      <c r="N241" s="81"/>
    </row>
    <row r="242" spans="1:14">
      <c r="A242">
        <v>188</v>
      </c>
      <c r="B242" s="62">
        <f t="shared" ca="1" si="32"/>
        <v>51550.8125</v>
      </c>
      <c r="C242" s="122">
        <f>IF($F$7*12&gt;=A242,Amort!D204,0)</f>
        <v>0</v>
      </c>
      <c r="D242" s="102">
        <f t="shared" si="31"/>
        <v>6.4124999999999988E-2</v>
      </c>
      <c r="E242" s="59">
        <f t="shared" ca="1" si="25"/>
        <v>0</v>
      </c>
      <c r="F242" s="102">
        <f t="shared" si="26"/>
        <v>6.54E-2</v>
      </c>
      <c r="G242" s="59">
        <f t="shared" ca="1" si="27"/>
        <v>0</v>
      </c>
      <c r="H242" s="59"/>
      <c r="I242" s="59"/>
      <c r="J242" s="59"/>
      <c r="K242" s="66"/>
      <c r="L242" s="80">
        <f t="shared" si="28"/>
        <v>0</v>
      </c>
      <c r="M242" s="81">
        <f t="shared" si="29"/>
        <v>0</v>
      </c>
      <c r="N242" s="81"/>
    </row>
    <row r="243" spans="1:14">
      <c r="A243">
        <v>189</v>
      </c>
      <c r="B243" s="62">
        <f t="shared" ca="1" si="32"/>
        <v>51581.25</v>
      </c>
      <c r="C243" s="122">
        <f>IF($F$7*12&gt;=A243,Amort!D205,0)</f>
        <v>0</v>
      </c>
      <c r="D243" s="102">
        <f t="shared" si="31"/>
        <v>6.4124999999999988E-2</v>
      </c>
      <c r="E243" s="59">
        <f t="shared" ca="1" si="25"/>
        <v>0</v>
      </c>
      <c r="F243" s="102">
        <f t="shared" si="26"/>
        <v>6.54E-2</v>
      </c>
      <c r="G243" s="59">
        <f t="shared" ca="1" si="27"/>
        <v>0</v>
      </c>
      <c r="H243" s="59"/>
      <c r="I243" s="59"/>
      <c r="J243" s="59"/>
      <c r="K243" s="66"/>
      <c r="L243" s="80">
        <f t="shared" si="28"/>
        <v>0</v>
      </c>
      <c r="M243" s="81">
        <f t="shared" si="29"/>
        <v>0</v>
      </c>
      <c r="N243" s="81"/>
    </row>
    <row r="244" spans="1:14">
      <c r="A244">
        <v>190</v>
      </c>
      <c r="B244" s="62">
        <f t="shared" ca="1" si="32"/>
        <v>51611.6875</v>
      </c>
      <c r="C244" s="122">
        <f>IF($F$7*12&gt;=A244,Amort!D206,0)</f>
        <v>0</v>
      </c>
      <c r="D244" s="102">
        <f t="shared" si="31"/>
        <v>6.4124999999999988E-2</v>
      </c>
      <c r="E244" s="59">
        <f t="shared" ca="1" si="25"/>
        <v>0</v>
      </c>
      <c r="F244" s="102">
        <f t="shared" si="26"/>
        <v>6.54E-2</v>
      </c>
      <c r="G244" s="59">
        <f t="shared" ca="1" si="27"/>
        <v>0</v>
      </c>
      <c r="H244" s="59"/>
      <c r="I244" s="59"/>
      <c r="J244" s="59"/>
      <c r="K244" s="66"/>
      <c r="L244" s="80">
        <f t="shared" si="28"/>
        <v>0</v>
      </c>
      <c r="M244" s="81">
        <f t="shared" si="29"/>
        <v>0</v>
      </c>
      <c r="N244" s="81"/>
    </row>
    <row r="245" spans="1:14">
      <c r="A245">
        <v>191</v>
      </c>
      <c r="B245" s="62">
        <f t="shared" ca="1" si="32"/>
        <v>51642.125</v>
      </c>
      <c r="C245" s="122">
        <f>IF($F$7*12&gt;=A245,Amort!D207,0)</f>
        <v>0</v>
      </c>
      <c r="D245" s="102">
        <f t="shared" si="31"/>
        <v>6.4124999999999988E-2</v>
      </c>
      <c r="E245" s="59">
        <f t="shared" ca="1" si="25"/>
        <v>0</v>
      </c>
      <c r="F245" s="102">
        <f t="shared" si="26"/>
        <v>6.54E-2</v>
      </c>
      <c r="G245" s="59">
        <f t="shared" ca="1" si="27"/>
        <v>0</v>
      </c>
      <c r="H245" s="59"/>
      <c r="I245" s="59"/>
      <c r="J245" s="59"/>
      <c r="K245" s="66"/>
      <c r="L245" s="80">
        <f t="shared" si="28"/>
        <v>0</v>
      </c>
      <c r="M245" s="81">
        <f t="shared" si="29"/>
        <v>0</v>
      </c>
      <c r="N245" s="81"/>
    </row>
    <row r="246" spans="1:14">
      <c r="A246">
        <v>192</v>
      </c>
      <c r="B246" s="62">
        <f t="shared" ca="1" si="32"/>
        <v>51672.5625</v>
      </c>
      <c r="C246" s="122">
        <f>IF($F$7*12&gt;=A246,Amort!D208,0)</f>
        <v>0</v>
      </c>
      <c r="D246" s="102">
        <f t="shared" si="31"/>
        <v>6.4124999999999988E-2</v>
      </c>
      <c r="E246" s="59">
        <f t="shared" ca="1" si="25"/>
        <v>0</v>
      </c>
      <c r="F246" s="102">
        <f t="shared" si="26"/>
        <v>6.54E-2</v>
      </c>
      <c r="G246" s="59">
        <f t="shared" ca="1" si="27"/>
        <v>0</v>
      </c>
      <c r="H246" s="59"/>
      <c r="I246" s="59"/>
      <c r="J246" s="59"/>
      <c r="K246" s="66"/>
      <c r="L246" s="80">
        <f t="shared" si="28"/>
        <v>0</v>
      </c>
      <c r="M246" s="81">
        <f t="shared" si="29"/>
        <v>0</v>
      </c>
      <c r="N246" s="81"/>
    </row>
    <row r="247" spans="1:14">
      <c r="A247">
        <v>193</v>
      </c>
      <c r="B247" s="62">
        <f t="shared" ca="1" si="32"/>
        <v>51703</v>
      </c>
      <c r="C247" s="122">
        <f>IF($F$7*12&gt;=A247,Amort!D209,0)</f>
        <v>0</v>
      </c>
      <c r="D247" s="102">
        <f t="shared" si="31"/>
        <v>6.4124999999999988E-2</v>
      </c>
      <c r="E247" s="59">
        <f t="shared" ca="1" si="25"/>
        <v>0</v>
      </c>
      <c r="F247" s="102">
        <f t="shared" si="26"/>
        <v>6.54E-2</v>
      </c>
      <c r="G247" s="59">
        <f t="shared" ca="1" si="27"/>
        <v>0</v>
      </c>
      <c r="H247" s="59"/>
      <c r="I247" s="59"/>
      <c r="J247" s="59"/>
      <c r="K247" s="66"/>
      <c r="L247" s="80">
        <f t="shared" si="28"/>
        <v>0</v>
      </c>
      <c r="M247" s="81">
        <f t="shared" si="29"/>
        <v>0</v>
      </c>
      <c r="N247" s="81"/>
    </row>
    <row r="248" spans="1:14">
      <c r="A248">
        <v>194</v>
      </c>
      <c r="B248" s="62">
        <f t="shared" ca="1" si="32"/>
        <v>51733.4375</v>
      </c>
      <c r="C248" s="122">
        <f>IF($F$7*12&gt;=A248,Amort!D210,0)</f>
        <v>0</v>
      </c>
      <c r="D248" s="102">
        <f t="shared" si="31"/>
        <v>6.4124999999999988E-2</v>
      </c>
      <c r="E248" s="59">
        <f t="shared" ref="E248:E311" ca="1" si="33">C248*D248*(B249-B248)/$P$12</f>
        <v>0</v>
      </c>
      <c r="F248" s="102">
        <f t="shared" ref="F248:F311" si="34">$F$10</f>
        <v>6.54E-2</v>
      </c>
      <c r="G248" s="59">
        <f t="shared" ref="G248:G311" ca="1" si="35">C248*F248*(B249-B248)/$P$12</f>
        <v>0</v>
      </c>
      <c r="H248" s="59"/>
      <c r="I248" s="59"/>
      <c r="J248" s="59"/>
      <c r="K248" s="66"/>
      <c r="L248" s="80">
        <f t="shared" ref="L248:L311" si="36">C248-C249</f>
        <v>0</v>
      </c>
      <c r="M248" s="81">
        <f t="shared" ref="M248:M311" si="37">A248*L248</f>
        <v>0</v>
      </c>
      <c r="N248" s="81"/>
    </row>
    <row r="249" spans="1:14">
      <c r="A249">
        <v>195</v>
      </c>
      <c r="B249" s="62">
        <f t="shared" ca="1" si="32"/>
        <v>51763.875</v>
      </c>
      <c r="C249" s="122">
        <f>IF($F$7*12&gt;=A249,Amort!D211,0)</f>
        <v>0</v>
      </c>
      <c r="D249" s="102">
        <f t="shared" si="31"/>
        <v>6.4124999999999988E-2</v>
      </c>
      <c r="E249" s="59">
        <f t="shared" ca="1" si="33"/>
        <v>0</v>
      </c>
      <c r="F249" s="102">
        <f t="shared" si="34"/>
        <v>6.54E-2</v>
      </c>
      <c r="G249" s="59">
        <f t="shared" ca="1" si="35"/>
        <v>0</v>
      </c>
      <c r="H249" s="59"/>
      <c r="I249" s="59"/>
      <c r="J249" s="59"/>
      <c r="K249" s="66"/>
      <c r="L249" s="80">
        <f t="shared" si="36"/>
        <v>0</v>
      </c>
      <c r="M249" s="81">
        <f t="shared" si="37"/>
        <v>0</v>
      </c>
      <c r="N249" s="81"/>
    </row>
    <row r="250" spans="1:14">
      <c r="A250">
        <v>196</v>
      </c>
      <c r="B250" s="62">
        <f t="shared" ca="1" si="32"/>
        <v>51794.3125</v>
      </c>
      <c r="C250" s="122">
        <f>IF($F$7*12&gt;=A250,Amort!D212,0)</f>
        <v>0</v>
      </c>
      <c r="D250" s="102">
        <f t="shared" si="31"/>
        <v>6.4124999999999988E-2</v>
      </c>
      <c r="E250" s="59">
        <f t="shared" ca="1" si="33"/>
        <v>0</v>
      </c>
      <c r="F250" s="102">
        <f t="shared" si="34"/>
        <v>6.54E-2</v>
      </c>
      <c r="G250" s="59">
        <f t="shared" ca="1" si="35"/>
        <v>0</v>
      </c>
      <c r="H250" s="59"/>
      <c r="I250" s="59"/>
      <c r="J250" s="59"/>
      <c r="K250" s="66"/>
      <c r="L250" s="80">
        <f t="shared" si="36"/>
        <v>0</v>
      </c>
      <c r="M250" s="81">
        <f t="shared" si="37"/>
        <v>0</v>
      </c>
      <c r="N250" s="81"/>
    </row>
    <row r="251" spans="1:14">
      <c r="A251">
        <v>197</v>
      </c>
      <c r="B251" s="62">
        <f t="shared" ca="1" si="32"/>
        <v>51824.75</v>
      </c>
      <c r="C251" s="122">
        <f>IF($F$7*12&gt;=A251,Amort!D213,0)</f>
        <v>0</v>
      </c>
      <c r="D251" s="102">
        <f t="shared" si="31"/>
        <v>6.4124999999999988E-2</v>
      </c>
      <c r="E251" s="59">
        <f t="shared" ca="1" si="33"/>
        <v>0</v>
      </c>
      <c r="F251" s="102">
        <f t="shared" si="34"/>
        <v>6.54E-2</v>
      </c>
      <c r="G251" s="59">
        <f t="shared" ca="1" si="35"/>
        <v>0</v>
      </c>
      <c r="H251" s="59"/>
      <c r="I251" s="59"/>
      <c r="J251" s="59"/>
      <c r="K251" s="66"/>
      <c r="L251" s="80">
        <f t="shared" si="36"/>
        <v>0</v>
      </c>
      <c r="M251" s="81">
        <f t="shared" si="37"/>
        <v>0</v>
      </c>
      <c r="N251" s="81"/>
    </row>
    <row r="252" spans="1:14">
      <c r="A252">
        <v>198</v>
      </c>
      <c r="B252" s="62">
        <f t="shared" ca="1" si="32"/>
        <v>51855.1875</v>
      </c>
      <c r="C252" s="122">
        <f>IF($F$7*12&gt;=A252,Amort!D214,0)</f>
        <v>0</v>
      </c>
      <c r="D252" s="102">
        <f>D251-H252</f>
        <v>6.4124999999999988E-2</v>
      </c>
      <c r="E252" s="59">
        <f t="shared" ca="1" si="33"/>
        <v>0</v>
      </c>
      <c r="F252" s="102">
        <f t="shared" si="34"/>
        <v>6.54E-2</v>
      </c>
      <c r="G252" s="59">
        <f t="shared" ca="1" si="35"/>
        <v>0</v>
      </c>
      <c r="H252" s="103">
        <f>O74*0.25%</f>
        <v>0</v>
      </c>
      <c r="I252" s="59"/>
      <c r="J252" s="59"/>
      <c r="K252" s="66"/>
      <c r="L252" s="80">
        <f t="shared" si="36"/>
        <v>0</v>
      </c>
      <c r="M252" s="81">
        <f t="shared" si="37"/>
        <v>0</v>
      </c>
      <c r="N252" s="81"/>
    </row>
    <row r="253" spans="1:14">
      <c r="A253">
        <v>199</v>
      </c>
      <c r="B253" s="62">
        <f t="shared" ca="1" si="32"/>
        <v>51885.625</v>
      </c>
      <c r="C253" s="122">
        <f>IF($F$7*12&gt;=A253,Amort!D215,0)</f>
        <v>0</v>
      </c>
      <c r="D253" s="102">
        <f t="shared" si="31"/>
        <v>6.4124999999999988E-2</v>
      </c>
      <c r="E253" s="59">
        <f t="shared" ca="1" si="33"/>
        <v>0</v>
      </c>
      <c r="F253" s="102">
        <f t="shared" si="34"/>
        <v>6.54E-2</v>
      </c>
      <c r="G253" s="59">
        <f t="shared" ca="1" si="35"/>
        <v>0</v>
      </c>
      <c r="H253" s="59"/>
      <c r="I253" s="59"/>
      <c r="J253" s="59"/>
      <c r="K253" s="66"/>
      <c r="L253" s="80">
        <f t="shared" si="36"/>
        <v>0</v>
      </c>
      <c r="M253" s="81">
        <f t="shared" si="37"/>
        <v>0</v>
      </c>
      <c r="N253" s="81"/>
    </row>
    <row r="254" spans="1:14">
      <c r="A254">
        <v>200</v>
      </c>
      <c r="B254" s="62">
        <f t="shared" ca="1" si="32"/>
        <v>51916.0625</v>
      </c>
      <c r="C254" s="122">
        <f>IF($F$7*12&gt;=A254,Amort!D216,0)</f>
        <v>0</v>
      </c>
      <c r="D254" s="102">
        <f t="shared" si="31"/>
        <v>6.4124999999999988E-2</v>
      </c>
      <c r="E254" s="59">
        <f t="shared" ca="1" si="33"/>
        <v>0</v>
      </c>
      <c r="F254" s="102">
        <f t="shared" si="34"/>
        <v>6.54E-2</v>
      </c>
      <c r="G254" s="59">
        <f t="shared" ca="1" si="35"/>
        <v>0</v>
      </c>
      <c r="H254" s="59"/>
      <c r="I254" s="59"/>
      <c r="J254" s="59"/>
      <c r="K254" s="66"/>
      <c r="L254" s="80">
        <f t="shared" si="36"/>
        <v>0</v>
      </c>
      <c r="M254" s="81">
        <f t="shared" si="37"/>
        <v>0</v>
      </c>
      <c r="N254" s="81"/>
    </row>
    <row r="255" spans="1:14">
      <c r="A255">
        <v>201</v>
      </c>
      <c r="B255" s="62">
        <f t="shared" ca="1" si="32"/>
        <v>51946.5</v>
      </c>
      <c r="C255" s="122">
        <f>IF($F$7*12&gt;=A255,Amort!D217,0)</f>
        <v>0</v>
      </c>
      <c r="D255" s="102">
        <f t="shared" si="31"/>
        <v>6.4124999999999988E-2</v>
      </c>
      <c r="E255" s="59">
        <f t="shared" ca="1" si="33"/>
        <v>0</v>
      </c>
      <c r="F255" s="102">
        <f t="shared" si="34"/>
        <v>6.54E-2</v>
      </c>
      <c r="G255" s="59">
        <f t="shared" ca="1" si="35"/>
        <v>0</v>
      </c>
      <c r="H255" s="59"/>
      <c r="I255" s="59"/>
      <c r="J255" s="59"/>
      <c r="K255" s="66"/>
      <c r="L255" s="80">
        <f t="shared" si="36"/>
        <v>0</v>
      </c>
      <c r="M255" s="81">
        <f t="shared" si="37"/>
        <v>0</v>
      </c>
      <c r="N255" s="81"/>
    </row>
    <row r="256" spans="1:14">
      <c r="A256">
        <v>202</v>
      </c>
      <c r="B256" s="62">
        <f t="shared" ca="1" si="32"/>
        <v>51976.9375</v>
      </c>
      <c r="C256" s="122">
        <f>IF($F$7*12&gt;=A256,Amort!D218,0)</f>
        <v>0</v>
      </c>
      <c r="D256" s="102">
        <f t="shared" si="31"/>
        <v>6.4124999999999988E-2</v>
      </c>
      <c r="E256" s="59">
        <f t="shared" ca="1" si="33"/>
        <v>0</v>
      </c>
      <c r="F256" s="102">
        <f t="shared" si="34"/>
        <v>6.54E-2</v>
      </c>
      <c r="G256" s="59">
        <f t="shared" ca="1" si="35"/>
        <v>0</v>
      </c>
      <c r="H256" s="59"/>
      <c r="I256" s="59"/>
      <c r="J256" s="59"/>
      <c r="K256" s="66"/>
      <c r="L256" s="80">
        <f t="shared" si="36"/>
        <v>0</v>
      </c>
      <c r="M256" s="81">
        <f t="shared" si="37"/>
        <v>0</v>
      </c>
      <c r="N256" s="81"/>
    </row>
    <row r="257" spans="1:14">
      <c r="A257">
        <v>203</v>
      </c>
      <c r="B257" s="62">
        <f t="shared" ca="1" si="32"/>
        <v>52007.375</v>
      </c>
      <c r="C257" s="122">
        <f>IF($F$7*12&gt;=A257,Amort!D219,0)</f>
        <v>0</v>
      </c>
      <c r="D257" s="102">
        <f t="shared" si="31"/>
        <v>6.4124999999999988E-2</v>
      </c>
      <c r="E257" s="59">
        <f t="shared" ca="1" si="33"/>
        <v>0</v>
      </c>
      <c r="F257" s="102">
        <f t="shared" si="34"/>
        <v>6.54E-2</v>
      </c>
      <c r="G257" s="59">
        <f t="shared" ca="1" si="35"/>
        <v>0</v>
      </c>
      <c r="H257" s="59"/>
      <c r="I257" s="59"/>
      <c r="J257" s="59"/>
      <c r="K257" s="66"/>
      <c r="L257" s="80">
        <f t="shared" si="36"/>
        <v>0</v>
      </c>
      <c r="M257" s="81">
        <f t="shared" si="37"/>
        <v>0</v>
      </c>
      <c r="N257" s="81"/>
    </row>
    <row r="258" spans="1:14">
      <c r="A258">
        <v>204</v>
      </c>
      <c r="B258" s="62">
        <f t="shared" ca="1" si="32"/>
        <v>52037.8125</v>
      </c>
      <c r="C258" s="122">
        <f>IF($F$7*12&gt;=A258,Amort!D220,0)</f>
        <v>0</v>
      </c>
      <c r="D258" s="102">
        <f t="shared" si="31"/>
        <v>6.4124999999999988E-2</v>
      </c>
      <c r="E258" s="59">
        <f t="shared" ca="1" si="33"/>
        <v>0</v>
      </c>
      <c r="F258" s="102">
        <f t="shared" si="34"/>
        <v>6.54E-2</v>
      </c>
      <c r="G258" s="59">
        <f t="shared" ca="1" si="35"/>
        <v>0</v>
      </c>
      <c r="H258" s="59"/>
      <c r="I258" s="59"/>
      <c r="J258" s="59"/>
      <c r="K258" s="66"/>
      <c r="L258" s="80">
        <f t="shared" si="36"/>
        <v>0</v>
      </c>
      <c r="M258" s="81">
        <f t="shared" si="37"/>
        <v>0</v>
      </c>
      <c r="N258" s="81"/>
    </row>
    <row r="259" spans="1:14">
      <c r="A259">
        <v>205</v>
      </c>
      <c r="B259" s="62">
        <f t="shared" ca="1" si="32"/>
        <v>52068.25</v>
      </c>
      <c r="C259" s="122">
        <f>IF($F$7*12&gt;=A259,Amort!D221,0)</f>
        <v>0</v>
      </c>
      <c r="D259" s="102">
        <f t="shared" si="31"/>
        <v>6.4124999999999988E-2</v>
      </c>
      <c r="E259" s="59">
        <f t="shared" ca="1" si="33"/>
        <v>0</v>
      </c>
      <c r="F259" s="102">
        <f t="shared" si="34"/>
        <v>6.54E-2</v>
      </c>
      <c r="G259" s="59">
        <f t="shared" ca="1" si="35"/>
        <v>0</v>
      </c>
      <c r="H259" s="59"/>
      <c r="I259" s="59"/>
      <c r="J259" s="59"/>
      <c r="K259" s="66"/>
      <c r="L259" s="80">
        <f t="shared" si="36"/>
        <v>0</v>
      </c>
      <c r="M259" s="81">
        <f t="shared" si="37"/>
        <v>0</v>
      </c>
      <c r="N259" s="81"/>
    </row>
    <row r="260" spans="1:14">
      <c r="A260">
        <v>206</v>
      </c>
      <c r="B260" s="62">
        <f t="shared" ca="1" si="32"/>
        <v>52098.6875</v>
      </c>
      <c r="C260" s="122">
        <f>IF($F$7*12&gt;=A260,Amort!D222,0)</f>
        <v>0</v>
      </c>
      <c r="D260" s="102">
        <f t="shared" si="31"/>
        <v>6.4124999999999988E-2</v>
      </c>
      <c r="E260" s="59">
        <f t="shared" ca="1" si="33"/>
        <v>0</v>
      </c>
      <c r="F260" s="102">
        <f t="shared" si="34"/>
        <v>6.54E-2</v>
      </c>
      <c r="G260" s="59">
        <f t="shared" ca="1" si="35"/>
        <v>0</v>
      </c>
      <c r="H260" s="59"/>
      <c r="I260" s="59"/>
      <c r="J260" s="59"/>
      <c r="K260" s="66"/>
      <c r="L260" s="80">
        <f t="shared" si="36"/>
        <v>0</v>
      </c>
      <c r="M260" s="81">
        <f t="shared" si="37"/>
        <v>0</v>
      </c>
      <c r="N260" s="81"/>
    </row>
    <row r="261" spans="1:14">
      <c r="A261">
        <v>207</v>
      </c>
      <c r="B261" s="62">
        <f t="shared" ca="1" si="32"/>
        <v>52129.125</v>
      </c>
      <c r="C261" s="122">
        <f>IF($F$7*12&gt;=A261,Amort!D223,0)</f>
        <v>0</v>
      </c>
      <c r="D261" s="102">
        <f t="shared" si="31"/>
        <v>6.4124999999999988E-2</v>
      </c>
      <c r="E261" s="59">
        <f t="shared" ca="1" si="33"/>
        <v>0</v>
      </c>
      <c r="F261" s="102">
        <f t="shared" si="34"/>
        <v>6.54E-2</v>
      </c>
      <c r="G261" s="59">
        <f t="shared" ca="1" si="35"/>
        <v>0</v>
      </c>
      <c r="H261" s="59"/>
      <c r="I261" s="59"/>
      <c r="J261" s="59"/>
      <c r="K261" s="66"/>
      <c r="L261" s="80">
        <f t="shared" si="36"/>
        <v>0</v>
      </c>
      <c r="M261" s="81">
        <f t="shared" si="37"/>
        <v>0</v>
      </c>
      <c r="N261" s="81"/>
    </row>
    <row r="262" spans="1:14">
      <c r="A262">
        <v>208</v>
      </c>
      <c r="B262" s="62">
        <f t="shared" ca="1" si="32"/>
        <v>52159.5625</v>
      </c>
      <c r="C262" s="122">
        <f>IF($F$7*12&gt;=A262,Amort!D224,0)</f>
        <v>0</v>
      </c>
      <c r="D262" s="102">
        <f t="shared" si="31"/>
        <v>6.4124999999999988E-2</v>
      </c>
      <c r="E262" s="59">
        <f t="shared" ca="1" si="33"/>
        <v>0</v>
      </c>
      <c r="F262" s="102">
        <f t="shared" si="34"/>
        <v>6.54E-2</v>
      </c>
      <c r="G262" s="59">
        <f t="shared" ca="1" si="35"/>
        <v>0</v>
      </c>
      <c r="H262" s="59"/>
      <c r="I262" s="59"/>
      <c r="J262" s="59"/>
      <c r="K262" s="66"/>
      <c r="L262" s="80">
        <f t="shared" si="36"/>
        <v>0</v>
      </c>
      <c r="M262" s="81">
        <f t="shared" si="37"/>
        <v>0</v>
      </c>
      <c r="N262" s="81"/>
    </row>
    <row r="263" spans="1:14">
      <c r="A263">
        <v>209</v>
      </c>
      <c r="B263" s="62">
        <f t="shared" ca="1" si="32"/>
        <v>52190</v>
      </c>
      <c r="C263" s="122">
        <f>IF($F$7*12&gt;=A263,Amort!D225,0)</f>
        <v>0</v>
      </c>
      <c r="D263" s="102">
        <f t="shared" si="31"/>
        <v>6.4124999999999988E-2</v>
      </c>
      <c r="E263" s="59">
        <f t="shared" ca="1" si="33"/>
        <v>0</v>
      </c>
      <c r="F263" s="102">
        <f t="shared" si="34"/>
        <v>6.54E-2</v>
      </c>
      <c r="G263" s="59">
        <f t="shared" ca="1" si="35"/>
        <v>0</v>
      </c>
      <c r="H263" s="59"/>
      <c r="I263" s="59"/>
      <c r="J263" s="59"/>
      <c r="K263" s="66"/>
      <c r="L263" s="80">
        <f t="shared" si="36"/>
        <v>0</v>
      </c>
      <c r="M263" s="81">
        <f t="shared" si="37"/>
        <v>0</v>
      </c>
      <c r="N263" s="81"/>
    </row>
    <row r="264" spans="1:14">
      <c r="A264">
        <v>210</v>
      </c>
      <c r="B264" s="62">
        <f t="shared" ca="1" si="32"/>
        <v>52220.4375</v>
      </c>
      <c r="C264" s="122">
        <f>IF($F$7*12&gt;=A264,Amort!D226,0)</f>
        <v>0</v>
      </c>
      <c r="D264" s="102">
        <f>D263-H264</f>
        <v>6.4124999999999988E-2</v>
      </c>
      <c r="E264" s="59">
        <f t="shared" ca="1" si="33"/>
        <v>0</v>
      </c>
      <c r="F264" s="102">
        <f t="shared" si="34"/>
        <v>6.54E-2</v>
      </c>
      <c r="G264" s="59">
        <f t="shared" ca="1" si="35"/>
        <v>0</v>
      </c>
      <c r="H264" s="103">
        <f>O75*0.25%</f>
        <v>0</v>
      </c>
      <c r="I264" s="59"/>
      <c r="J264" s="59"/>
      <c r="K264" s="66"/>
      <c r="L264" s="80">
        <f t="shared" si="36"/>
        <v>0</v>
      </c>
      <c r="M264" s="81">
        <f t="shared" si="37"/>
        <v>0</v>
      </c>
      <c r="N264" s="81"/>
    </row>
    <row r="265" spans="1:14">
      <c r="A265">
        <v>211</v>
      </c>
      <c r="B265" s="62">
        <f t="shared" ca="1" si="32"/>
        <v>52250.875</v>
      </c>
      <c r="C265" s="122">
        <f>IF($F$7*12&gt;=A265,Amort!D227,0)</f>
        <v>0</v>
      </c>
      <c r="D265" s="102">
        <f t="shared" si="31"/>
        <v>6.4124999999999988E-2</v>
      </c>
      <c r="E265" s="59">
        <f t="shared" ca="1" si="33"/>
        <v>0</v>
      </c>
      <c r="F265" s="102">
        <f t="shared" si="34"/>
        <v>6.54E-2</v>
      </c>
      <c r="G265" s="59">
        <f t="shared" ca="1" si="35"/>
        <v>0</v>
      </c>
      <c r="H265" s="59"/>
      <c r="I265" s="59"/>
      <c r="J265" s="59"/>
      <c r="K265" s="66"/>
      <c r="L265" s="80">
        <f t="shared" si="36"/>
        <v>0</v>
      </c>
      <c r="M265" s="81">
        <f t="shared" si="37"/>
        <v>0</v>
      </c>
      <c r="N265" s="81"/>
    </row>
    <row r="266" spans="1:14">
      <c r="A266">
        <v>212</v>
      </c>
      <c r="B266" s="62">
        <f t="shared" ca="1" si="32"/>
        <v>52281.3125</v>
      </c>
      <c r="C266" s="122">
        <f>IF($F$7*12&gt;=A266,Amort!D228,0)</f>
        <v>0</v>
      </c>
      <c r="D266" s="102">
        <f t="shared" si="31"/>
        <v>6.4124999999999988E-2</v>
      </c>
      <c r="E266" s="59">
        <f t="shared" ca="1" si="33"/>
        <v>0</v>
      </c>
      <c r="F266" s="102">
        <f t="shared" si="34"/>
        <v>6.54E-2</v>
      </c>
      <c r="G266" s="59">
        <f t="shared" ca="1" si="35"/>
        <v>0</v>
      </c>
      <c r="H266" s="59"/>
      <c r="I266" s="59"/>
      <c r="J266" s="59"/>
      <c r="K266" s="66"/>
      <c r="L266" s="80">
        <f t="shared" si="36"/>
        <v>0</v>
      </c>
      <c r="M266" s="81">
        <f t="shared" si="37"/>
        <v>0</v>
      </c>
      <c r="N266" s="81"/>
    </row>
    <row r="267" spans="1:14">
      <c r="A267">
        <v>213</v>
      </c>
      <c r="B267" s="62">
        <f t="shared" ca="1" si="32"/>
        <v>52311.75</v>
      </c>
      <c r="C267" s="122">
        <f>IF($F$7*12&gt;=A267,Amort!D229,0)</f>
        <v>0</v>
      </c>
      <c r="D267" s="102">
        <f t="shared" si="31"/>
        <v>6.4124999999999988E-2</v>
      </c>
      <c r="E267" s="59">
        <f t="shared" ca="1" si="33"/>
        <v>0</v>
      </c>
      <c r="F267" s="102">
        <f t="shared" si="34"/>
        <v>6.54E-2</v>
      </c>
      <c r="G267" s="59">
        <f t="shared" ca="1" si="35"/>
        <v>0</v>
      </c>
      <c r="H267" s="59"/>
      <c r="I267" s="59"/>
      <c r="J267" s="59"/>
      <c r="K267" s="66"/>
      <c r="L267" s="80">
        <f t="shared" si="36"/>
        <v>0</v>
      </c>
      <c r="M267" s="81">
        <f t="shared" si="37"/>
        <v>0</v>
      </c>
      <c r="N267" s="81"/>
    </row>
    <row r="268" spans="1:14">
      <c r="A268">
        <v>214</v>
      </c>
      <c r="B268" s="62">
        <f t="shared" ca="1" si="32"/>
        <v>52342.1875</v>
      </c>
      <c r="C268" s="122">
        <f>IF($F$7*12&gt;=A268,Amort!D230,0)</f>
        <v>0</v>
      </c>
      <c r="D268" s="102">
        <f t="shared" si="31"/>
        <v>6.4124999999999988E-2</v>
      </c>
      <c r="E268" s="59">
        <f t="shared" ca="1" si="33"/>
        <v>0</v>
      </c>
      <c r="F268" s="102">
        <f t="shared" si="34"/>
        <v>6.54E-2</v>
      </c>
      <c r="G268" s="59">
        <f t="shared" ca="1" si="35"/>
        <v>0</v>
      </c>
      <c r="H268" s="59"/>
      <c r="I268" s="59"/>
      <c r="J268" s="59"/>
      <c r="K268" s="66"/>
      <c r="L268" s="80">
        <f t="shared" si="36"/>
        <v>0</v>
      </c>
      <c r="M268" s="81">
        <f t="shared" si="37"/>
        <v>0</v>
      </c>
      <c r="N268" s="81"/>
    </row>
    <row r="269" spans="1:14">
      <c r="A269">
        <v>215</v>
      </c>
      <c r="B269" s="62">
        <f t="shared" ca="1" si="32"/>
        <v>52372.625</v>
      </c>
      <c r="C269" s="122">
        <f>IF($F$7*12&gt;=A269,Amort!D231,0)</f>
        <v>0</v>
      </c>
      <c r="D269" s="102">
        <f t="shared" si="31"/>
        <v>6.4124999999999988E-2</v>
      </c>
      <c r="E269" s="59">
        <f t="shared" ca="1" si="33"/>
        <v>0</v>
      </c>
      <c r="F269" s="102">
        <f t="shared" si="34"/>
        <v>6.54E-2</v>
      </c>
      <c r="G269" s="59">
        <f t="shared" ca="1" si="35"/>
        <v>0</v>
      </c>
      <c r="H269" s="59"/>
      <c r="I269" s="59"/>
      <c r="J269" s="59"/>
      <c r="K269" s="66"/>
      <c r="L269" s="80">
        <f t="shared" si="36"/>
        <v>0</v>
      </c>
      <c r="M269" s="81">
        <f t="shared" si="37"/>
        <v>0</v>
      </c>
      <c r="N269" s="81"/>
    </row>
    <row r="270" spans="1:14">
      <c r="A270">
        <v>216</v>
      </c>
      <c r="B270" s="62">
        <f t="shared" ca="1" si="32"/>
        <v>52403.0625</v>
      </c>
      <c r="C270" s="122">
        <f>IF($F$7*12&gt;=A270,Amort!D232,0)</f>
        <v>0</v>
      </c>
      <c r="D270" s="102">
        <f t="shared" si="31"/>
        <v>6.4124999999999988E-2</v>
      </c>
      <c r="E270" s="59">
        <f t="shared" ca="1" si="33"/>
        <v>0</v>
      </c>
      <c r="F270" s="102">
        <f t="shared" si="34"/>
        <v>6.54E-2</v>
      </c>
      <c r="G270" s="59">
        <f t="shared" ca="1" si="35"/>
        <v>0</v>
      </c>
      <c r="H270" s="59"/>
      <c r="I270" s="59"/>
      <c r="J270" s="59"/>
      <c r="K270" s="66"/>
      <c r="L270" s="80">
        <f t="shared" si="36"/>
        <v>0</v>
      </c>
      <c r="M270" s="81">
        <f t="shared" si="37"/>
        <v>0</v>
      </c>
      <c r="N270" s="81"/>
    </row>
    <row r="271" spans="1:14">
      <c r="A271">
        <v>217</v>
      </c>
      <c r="B271" s="62">
        <f t="shared" ca="1" si="32"/>
        <v>52433.5</v>
      </c>
      <c r="C271" s="122">
        <f>IF($F$7*12&gt;=A271,Amort!D233,0)</f>
        <v>0</v>
      </c>
      <c r="D271" s="102">
        <f t="shared" si="31"/>
        <v>6.4124999999999988E-2</v>
      </c>
      <c r="E271" s="59">
        <f t="shared" ca="1" si="33"/>
        <v>0</v>
      </c>
      <c r="F271" s="102">
        <f t="shared" si="34"/>
        <v>6.54E-2</v>
      </c>
      <c r="G271" s="59">
        <f t="shared" ca="1" si="35"/>
        <v>0</v>
      </c>
      <c r="H271" s="59"/>
      <c r="I271" s="59"/>
      <c r="J271" s="59"/>
      <c r="K271" s="66"/>
      <c r="L271" s="80">
        <f t="shared" si="36"/>
        <v>0</v>
      </c>
      <c r="M271" s="81">
        <f t="shared" si="37"/>
        <v>0</v>
      </c>
      <c r="N271" s="81"/>
    </row>
    <row r="272" spans="1:14">
      <c r="A272">
        <v>218</v>
      </c>
      <c r="B272" s="62">
        <f t="shared" ca="1" si="32"/>
        <v>52463.9375</v>
      </c>
      <c r="C272" s="122">
        <f>IF($F$7*12&gt;=A272,Amort!D234,0)</f>
        <v>0</v>
      </c>
      <c r="D272" s="102">
        <f t="shared" si="31"/>
        <v>6.4124999999999988E-2</v>
      </c>
      <c r="E272" s="59">
        <f t="shared" ca="1" si="33"/>
        <v>0</v>
      </c>
      <c r="F272" s="102">
        <f t="shared" si="34"/>
        <v>6.54E-2</v>
      </c>
      <c r="G272" s="59">
        <f t="shared" ca="1" si="35"/>
        <v>0</v>
      </c>
      <c r="H272" s="59"/>
      <c r="I272" s="59"/>
      <c r="J272" s="59"/>
      <c r="K272" s="66"/>
      <c r="L272" s="80">
        <f t="shared" si="36"/>
        <v>0</v>
      </c>
      <c r="M272" s="81">
        <f t="shared" si="37"/>
        <v>0</v>
      </c>
      <c r="N272" s="81"/>
    </row>
    <row r="273" spans="1:14">
      <c r="A273">
        <v>219</v>
      </c>
      <c r="B273" s="62">
        <f t="shared" ca="1" si="32"/>
        <v>52494.375</v>
      </c>
      <c r="C273" s="122">
        <f>IF($F$7*12&gt;=A273,Amort!D235,0)</f>
        <v>0</v>
      </c>
      <c r="D273" s="102">
        <f t="shared" si="31"/>
        <v>6.4124999999999988E-2</v>
      </c>
      <c r="E273" s="59">
        <f t="shared" ca="1" si="33"/>
        <v>0</v>
      </c>
      <c r="F273" s="102">
        <f t="shared" si="34"/>
        <v>6.54E-2</v>
      </c>
      <c r="G273" s="59">
        <f t="shared" ca="1" si="35"/>
        <v>0</v>
      </c>
      <c r="H273" s="59"/>
      <c r="I273" s="59"/>
      <c r="J273" s="59"/>
      <c r="K273" s="66"/>
      <c r="L273" s="80">
        <f t="shared" si="36"/>
        <v>0</v>
      </c>
      <c r="M273" s="81">
        <f t="shared" si="37"/>
        <v>0</v>
      </c>
      <c r="N273" s="81"/>
    </row>
    <row r="274" spans="1:14">
      <c r="A274">
        <v>220</v>
      </c>
      <c r="B274" s="62">
        <f t="shared" ca="1" si="32"/>
        <v>52524.8125</v>
      </c>
      <c r="C274" s="122">
        <f>IF($F$7*12&gt;=A274,Amort!D236,0)</f>
        <v>0</v>
      </c>
      <c r="D274" s="102">
        <f t="shared" si="31"/>
        <v>6.4124999999999988E-2</v>
      </c>
      <c r="E274" s="59">
        <f t="shared" ca="1" si="33"/>
        <v>0</v>
      </c>
      <c r="F274" s="102">
        <f t="shared" si="34"/>
        <v>6.54E-2</v>
      </c>
      <c r="G274" s="59">
        <f t="shared" ca="1" si="35"/>
        <v>0</v>
      </c>
      <c r="H274" s="59"/>
      <c r="I274" s="59"/>
      <c r="J274" s="59"/>
      <c r="K274" s="66"/>
      <c r="L274" s="80">
        <f t="shared" si="36"/>
        <v>0</v>
      </c>
      <c r="M274" s="81">
        <f t="shared" si="37"/>
        <v>0</v>
      </c>
      <c r="N274" s="81"/>
    </row>
    <row r="275" spans="1:14">
      <c r="A275">
        <v>221</v>
      </c>
      <c r="B275" s="62">
        <f t="shared" ca="1" si="32"/>
        <v>52555.25</v>
      </c>
      <c r="C275" s="122">
        <f>IF($F$7*12&gt;=A275,Amort!D237,0)</f>
        <v>0</v>
      </c>
      <c r="D275" s="102">
        <f t="shared" si="31"/>
        <v>6.4124999999999988E-2</v>
      </c>
      <c r="E275" s="59">
        <f t="shared" ca="1" si="33"/>
        <v>0</v>
      </c>
      <c r="F275" s="102">
        <f t="shared" si="34"/>
        <v>6.54E-2</v>
      </c>
      <c r="G275" s="59">
        <f t="shared" ca="1" si="35"/>
        <v>0</v>
      </c>
      <c r="H275" s="59"/>
      <c r="I275" s="59"/>
      <c r="J275" s="59"/>
      <c r="K275" s="66"/>
      <c r="L275" s="80">
        <f t="shared" si="36"/>
        <v>0</v>
      </c>
      <c r="M275" s="81">
        <f t="shared" si="37"/>
        <v>0</v>
      </c>
      <c r="N275" s="81"/>
    </row>
    <row r="276" spans="1:14">
      <c r="A276">
        <v>222</v>
      </c>
      <c r="B276" s="62">
        <f t="shared" ca="1" si="32"/>
        <v>52585.6875</v>
      </c>
      <c r="C276" s="122">
        <f>IF($F$7*12&gt;=A276,Amort!D238,0)</f>
        <v>0</v>
      </c>
      <c r="D276" s="102">
        <f>D275-H276</f>
        <v>6.4124999999999988E-2</v>
      </c>
      <c r="E276" s="59">
        <f t="shared" ca="1" si="33"/>
        <v>0</v>
      </c>
      <c r="F276" s="102">
        <f t="shared" si="34"/>
        <v>6.54E-2</v>
      </c>
      <c r="G276" s="59">
        <f t="shared" ca="1" si="35"/>
        <v>0</v>
      </c>
      <c r="H276" s="103">
        <f>O76*0.25%</f>
        <v>0</v>
      </c>
      <c r="I276" s="59"/>
      <c r="J276" s="59"/>
      <c r="K276" s="66"/>
      <c r="L276" s="80">
        <f t="shared" si="36"/>
        <v>0</v>
      </c>
      <c r="M276" s="81">
        <f t="shared" si="37"/>
        <v>0</v>
      </c>
      <c r="N276" s="81"/>
    </row>
    <row r="277" spans="1:14">
      <c r="A277">
        <v>223</v>
      </c>
      <c r="B277" s="62">
        <f t="shared" ca="1" si="32"/>
        <v>52616.125</v>
      </c>
      <c r="C277" s="122">
        <f>IF($F$7*12&gt;=A277,Amort!D239,0)</f>
        <v>0</v>
      </c>
      <c r="D277" s="102">
        <f t="shared" si="31"/>
        <v>6.4124999999999988E-2</v>
      </c>
      <c r="E277" s="59">
        <f t="shared" ca="1" si="33"/>
        <v>0</v>
      </c>
      <c r="F277" s="102">
        <f t="shared" si="34"/>
        <v>6.54E-2</v>
      </c>
      <c r="G277" s="59">
        <f t="shared" ca="1" si="35"/>
        <v>0</v>
      </c>
      <c r="H277" s="59"/>
      <c r="I277" s="59"/>
      <c r="J277" s="59"/>
      <c r="K277" s="66"/>
      <c r="L277" s="80">
        <f t="shared" si="36"/>
        <v>0</v>
      </c>
      <c r="M277" s="81">
        <f t="shared" si="37"/>
        <v>0</v>
      </c>
      <c r="N277" s="81"/>
    </row>
    <row r="278" spans="1:14">
      <c r="A278">
        <v>224</v>
      </c>
      <c r="B278" s="62">
        <f t="shared" ca="1" si="32"/>
        <v>52646.5625</v>
      </c>
      <c r="C278" s="122">
        <f>IF($F$7*12&gt;=A278,Amort!D240,0)</f>
        <v>0</v>
      </c>
      <c r="D278" s="102">
        <f t="shared" ref="D278:D341" si="38">D277</f>
        <v>6.4124999999999988E-2</v>
      </c>
      <c r="E278" s="59">
        <f t="shared" ca="1" si="33"/>
        <v>0</v>
      </c>
      <c r="F278" s="102">
        <f t="shared" si="34"/>
        <v>6.54E-2</v>
      </c>
      <c r="G278" s="59">
        <f t="shared" ca="1" si="35"/>
        <v>0</v>
      </c>
      <c r="H278" s="59"/>
      <c r="I278" s="59"/>
      <c r="J278" s="59"/>
      <c r="K278" s="66"/>
      <c r="L278" s="80">
        <f t="shared" si="36"/>
        <v>0</v>
      </c>
      <c r="M278" s="81">
        <f t="shared" si="37"/>
        <v>0</v>
      </c>
      <c r="N278" s="81"/>
    </row>
    <row r="279" spans="1:14">
      <c r="A279">
        <v>225</v>
      </c>
      <c r="B279" s="62">
        <f t="shared" ca="1" si="32"/>
        <v>52677</v>
      </c>
      <c r="C279" s="122">
        <f>IF($F$7*12&gt;=A279,Amort!D241,0)</f>
        <v>0</v>
      </c>
      <c r="D279" s="102">
        <f t="shared" si="38"/>
        <v>6.4124999999999988E-2</v>
      </c>
      <c r="E279" s="59">
        <f t="shared" ca="1" si="33"/>
        <v>0</v>
      </c>
      <c r="F279" s="102">
        <f t="shared" si="34"/>
        <v>6.54E-2</v>
      </c>
      <c r="G279" s="59">
        <f t="shared" ca="1" si="35"/>
        <v>0</v>
      </c>
      <c r="H279" s="59"/>
      <c r="I279" s="59"/>
      <c r="J279" s="59"/>
      <c r="K279" s="66"/>
      <c r="L279" s="80">
        <f t="shared" si="36"/>
        <v>0</v>
      </c>
      <c r="M279" s="81">
        <f t="shared" si="37"/>
        <v>0</v>
      </c>
      <c r="N279" s="81"/>
    </row>
    <row r="280" spans="1:14">
      <c r="A280">
        <v>226</v>
      </c>
      <c r="B280" s="62">
        <f t="shared" ca="1" si="32"/>
        <v>52707.4375</v>
      </c>
      <c r="C280" s="122">
        <f>IF($F$7*12&gt;=A280,Amort!D242,0)</f>
        <v>0</v>
      </c>
      <c r="D280" s="102">
        <f t="shared" si="38"/>
        <v>6.4124999999999988E-2</v>
      </c>
      <c r="E280" s="59">
        <f t="shared" ca="1" si="33"/>
        <v>0</v>
      </c>
      <c r="F280" s="102">
        <f t="shared" si="34"/>
        <v>6.54E-2</v>
      </c>
      <c r="G280" s="59">
        <f t="shared" ca="1" si="35"/>
        <v>0</v>
      </c>
      <c r="H280" s="59"/>
      <c r="I280" s="59"/>
      <c r="J280" s="59"/>
      <c r="K280" s="66"/>
      <c r="L280" s="80">
        <f t="shared" si="36"/>
        <v>0</v>
      </c>
      <c r="M280" s="81">
        <f t="shared" si="37"/>
        <v>0</v>
      </c>
      <c r="N280" s="81"/>
    </row>
    <row r="281" spans="1:14">
      <c r="A281">
        <v>227</v>
      </c>
      <c r="B281" s="62">
        <f t="shared" ca="1" si="32"/>
        <v>52737.875</v>
      </c>
      <c r="C281" s="122">
        <f>IF($F$7*12&gt;=A281,Amort!D243,0)</f>
        <v>0</v>
      </c>
      <c r="D281" s="102">
        <f t="shared" si="38"/>
        <v>6.4124999999999988E-2</v>
      </c>
      <c r="E281" s="59">
        <f t="shared" ca="1" si="33"/>
        <v>0</v>
      </c>
      <c r="F281" s="102">
        <f t="shared" si="34"/>
        <v>6.54E-2</v>
      </c>
      <c r="G281" s="59">
        <f t="shared" ca="1" si="35"/>
        <v>0</v>
      </c>
      <c r="H281" s="59"/>
      <c r="I281" s="59"/>
      <c r="J281" s="59"/>
      <c r="K281" s="66"/>
      <c r="L281" s="80">
        <f t="shared" si="36"/>
        <v>0</v>
      </c>
      <c r="M281" s="81">
        <f t="shared" si="37"/>
        <v>0</v>
      </c>
      <c r="N281" s="81"/>
    </row>
    <row r="282" spans="1:14">
      <c r="A282">
        <v>228</v>
      </c>
      <c r="B282" s="62">
        <f t="shared" ca="1" si="32"/>
        <v>52768.3125</v>
      </c>
      <c r="C282" s="122">
        <f>IF($F$7*12&gt;=A282,Amort!D244,0)</f>
        <v>0</v>
      </c>
      <c r="D282" s="102">
        <f t="shared" si="38"/>
        <v>6.4124999999999988E-2</v>
      </c>
      <c r="E282" s="59">
        <f t="shared" ca="1" si="33"/>
        <v>0</v>
      </c>
      <c r="F282" s="102">
        <f t="shared" si="34"/>
        <v>6.54E-2</v>
      </c>
      <c r="G282" s="59">
        <f t="shared" ca="1" si="35"/>
        <v>0</v>
      </c>
      <c r="H282" s="59"/>
      <c r="I282" s="59"/>
      <c r="J282" s="59"/>
      <c r="K282" s="66"/>
      <c r="L282" s="80">
        <f t="shared" si="36"/>
        <v>0</v>
      </c>
      <c r="M282" s="81">
        <f t="shared" si="37"/>
        <v>0</v>
      </c>
      <c r="N282" s="81"/>
    </row>
    <row r="283" spans="1:14">
      <c r="A283">
        <v>229</v>
      </c>
      <c r="B283" s="62">
        <f t="shared" ca="1" si="32"/>
        <v>52798.75</v>
      </c>
      <c r="C283" s="122">
        <f>IF($F$7*12&gt;=A283,Amort!D245,0)</f>
        <v>0</v>
      </c>
      <c r="D283" s="102">
        <f t="shared" si="38"/>
        <v>6.4124999999999988E-2</v>
      </c>
      <c r="E283" s="59">
        <f t="shared" ca="1" si="33"/>
        <v>0</v>
      </c>
      <c r="F283" s="102">
        <f t="shared" si="34"/>
        <v>6.54E-2</v>
      </c>
      <c r="G283" s="59">
        <f t="shared" ca="1" si="35"/>
        <v>0</v>
      </c>
      <c r="H283" s="59"/>
      <c r="I283" s="59"/>
      <c r="J283" s="59"/>
      <c r="K283" s="66"/>
      <c r="L283" s="80">
        <f t="shared" si="36"/>
        <v>0</v>
      </c>
      <c r="M283" s="81">
        <f t="shared" si="37"/>
        <v>0</v>
      </c>
      <c r="N283" s="81"/>
    </row>
    <row r="284" spans="1:14">
      <c r="A284">
        <v>230</v>
      </c>
      <c r="B284" s="62">
        <f t="shared" ca="1" si="32"/>
        <v>52829.1875</v>
      </c>
      <c r="C284" s="122">
        <f>IF($F$7*12&gt;=A284,Amort!D246,0)</f>
        <v>0</v>
      </c>
      <c r="D284" s="102">
        <f t="shared" si="38"/>
        <v>6.4124999999999988E-2</v>
      </c>
      <c r="E284" s="59">
        <f t="shared" ca="1" si="33"/>
        <v>0</v>
      </c>
      <c r="F284" s="102">
        <f t="shared" si="34"/>
        <v>6.54E-2</v>
      </c>
      <c r="G284" s="59">
        <f t="shared" ca="1" si="35"/>
        <v>0</v>
      </c>
      <c r="H284" s="59"/>
      <c r="I284" s="59"/>
      <c r="J284" s="59"/>
      <c r="K284" s="66"/>
      <c r="L284" s="80">
        <f t="shared" si="36"/>
        <v>0</v>
      </c>
      <c r="M284" s="81">
        <f t="shared" si="37"/>
        <v>0</v>
      </c>
      <c r="N284" s="81"/>
    </row>
    <row r="285" spans="1:14">
      <c r="A285">
        <v>231</v>
      </c>
      <c r="B285" s="62">
        <f t="shared" ca="1" si="32"/>
        <v>52859.625</v>
      </c>
      <c r="C285" s="122">
        <f>IF($F$7*12&gt;=A285,Amort!D247,0)</f>
        <v>0</v>
      </c>
      <c r="D285" s="102">
        <f t="shared" si="38"/>
        <v>6.4124999999999988E-2</v>
      </c>
      <c r="E285" s="59">
        <f t="shared" ca="1" si="33"/>
        <v>0</v>
      </c>
      <c r="F285" s="102">
        <f t="shared" si="34"/>
        <v>6.54E-2</v>
      </c>
      <c r="G285" s="59">
        <f t="shared" ca="1" si="35"/>
        <v>0</v>
      </c>
      <c r="H285" s="59"/>
      <c r="I285" s="59"/>
      <c r="J285" s="59"/>
      <c r="K285" s="66"/>
      <c r="L285" s="80">
        <f t="shared" si="36"/>
        <v>0</v>
      </c>
      <c r="M285" s="81">
        <f t="shared" si="37"/>
        <v>0</v>
      </c>
      <c r="N285" s="81"/>
    </row>
    <row r="286" spans="1:14">
      <c r="A286">
        <v>232</v>
      </c>
      <c r="B286" s="62">
        <f t="shared" ca="1" si="32"/>
        <v>52890.0625</v>
      </c>
      <c r="C286" s="122">
        <f>IF($F$7*12&gt;=A286,Amort!D248,0)</f>
        <v>0</v>
      </c>
      <c r="D286" s="102">
        <f t="shared" si="38"/>
        <v>6.4124999999999988E-2</v>
      </c>
      <c r="E286" s="59">
        <f t="shared" ca="1" si="33"/>
        <v>0</v>
      </c>
      <c r="F286" s="102">
        <f t="shared" si="34"/>
        <v>6.54E-2</v>
      </c>
      <c r="G286" s="59">
        <f t="shared" ca="1" si="35"/>
        <v>0</v>
      </c>
      <c r="H286" s="59"/>
      <c r="I286" s="59"/>
      <c r="J286" s="59"/>
      <c r="K286" s="66"/>
      <c r="L286" s="80">
        <f t="shared" si="36"/>
        <v>0</v>
      </c>
      <c r="M286" s="81">
        <f t="shared" si="37"/>
        <v>0</v>
      </c>
      <c r="N286" s="81"/>
    </row>
    <row r="287" spans="1:14">
      <c r="A287">
        <v>233</v>
      </c>
      <c r="B287" s="62">
        <f t="shared" ca="1" si="32"/>
        <v>52920.5</v>
      </c>
      <c r="C287" s="122">
        <f>IF($F$7*12&gt;=A287,Amort!D249,0)</f>
        <v>0</v>
      </c>
      <c r="D287" s="102">
        <f t="shared" si="38"/>
        <v>6.4124999999999988E-2</v>
      </c>
      <c r="E287" s="59">
        <f t="shared" ca="1" si="33"/>
        <v>0</v>
      </c>
      <c r="F287" s="102">
        <f t="shared" si="34"/>
        <v>6.54E-2</v>
      </c>
      <c r="G287" s="59">
        <f t="shared" ca="1" si="35"/>
        <v>0</v>
      </c>
      <c r="H287" s="59"/>
      <c r="I287" s="59"/>
      <c r="J287" s="59"/>
      <c r="K287" s="66"/>
      <c r="L287" s="80">
        <f t="shared" si="36"/>
        <v>0</v>
      </c>
      <c r="M287" s="81">
        <f t="shared" si="37"/>
        <v>0</v>
      </c>
      <c r="N287" s="81"/>
    </row>
    <row r="288" spans="1:14">
      <c r="A288">
        <v>234</v>
      </c>
      <c r="B288" s="62">
        <f t="shared" ca="1" si="32"/>
        <v>52950.9375</v>
      </c>
      <c r="C288" s="122">
        <f>IF($F$7*12&gt;=A288,Amort!D250,0)</f>
        <v>0</v>
      </c>
      <c r="D288" s="102">
        <f>D287-H288</f>
        <v>6.4124999999999988E-2</v>
      </c>
      <c r="E288" s="59">
        <f t="shared" ca="1" si="33"/>
        <v>0</v>
      </c>
      <c r="F288" s="102">
        <f t="shared" si="34"/>
        <v>6.54E-2</v>
      </c>
      <c r="G288" s="59">
        <f t="shared" ca="1" si="35"/>
        <v>0</v>
      </c>
      <c r="H288" s="103">
        <f>O77*0.25%</f>
        <v>0</v>
      </c>
      <c r="I288" s="59"/>
      <c r="J288" s="59"/>
      <c r="K288" s="66"/>
      <c r="L288" s="80">
        <f t="shared" si="36"/>
        <v>0</v>
      </c>
      <c r="M288" s="81">
        <f t="shared" si="37"/>
        <v>0</v>
      </c>
      <c r="N288" s="81"/>
    </row>
    <row r="289" spans="1:14">
      <c r="A289">
        <v>235</v>
      </c>
      <c r="B289" s="62">
        <f t="shared" ca="1" si="32"/>
        <v>52981.375</v>
      </c>
      <c r="C289" s="122">
        <f>IF($F$7*12&gt;=A289,Amort!D251,0)</f>
        <v>0</v>
      </c>
      <c r="D289" s="102">
        <f t="shared" si="38"/>
        <v>6.4124999999999988E-2</v>
      </c>
      <c r="E289" s="59">
        <f t="shared" ca="1" si="33"/>
        <v>0</v>
      </c>
      <c r="F289" s="102">
        <f t="shared" si="34"/>
        <v>6.54E-2</v>
      </c>
      <c r="G289" s="59">
        <f t="shared" ca="1" si="35"/>
        <v>0</v>
      </c>
      <c r="H289" s="59"/>
      <c r="I289" s="59"/>
      <c r="J289" s="59"/>
      <c r="K289" s="66"/>
      <c r="L289" s="80">
        <f t="shared" si="36"/>
        <v>0</v>
      </c>
      <c r="M289" s="81">
        <f t="shared" si="37"/>
        <v>0</v>
      </c>
      <c r="N289" s="81"/>
    </row>
    <row r="290" spans="1:14">
      <c r="A290">
        <v>236</v>
      </c>
      <c r="B290" s="62">
        <f t="shared" ca="1" si="32"/>
        <v>53011.8125</v>
      </c>
      <c r="C290" s="122">
        <f>IF($F$7*12&gt;=A290,Amort!D252,0)</f>
        <v>0</v>
      </c>
      <c r="D290" s="102">
        <f t="shared" si="38"/>
        <v>6.4124999999999988E-2</v>
      </c>
      <c r="E290" s="59">
        <f t="shared" ca="1" si="33"/>
        <v>0</v>
      </c>
      <c r="F290" s="102">
        <f t="shared" si="34"/>
        <v>6.54E-2</v>
      </c>
      <c r="G290" s="59">
        <f t="shared" ca="1" si="35"/>
        <v>0</v>
      </c>
      <c r="H290" s="59"/>
      <c r="I290" s="59"/>
      <c r="J290" s="59"/>
      <c r="K290" s="66"/>
      <c r="L290" s="80">
        <f t="shared" si="36"/>
        <v>0</v>
      </c>
      <c r="M290" s="81">
        <f t="shared" si="37"/>
        <v>0</v>
      </c>
      <c r="N290" s="81"/>
    </row>
    <row r="291" spans="1:14">
      <c r="A291">
        <v>237</v>
      </c>
      <c r="B291" s="62">
        <f t="shared" ca="1" si="32"/>
        <v>53042.25</v>
      </c>
      <c r="C291" s="122">
        <f>IF($F$7*12&gt;=A291,Amort!D253,0)</f>
        <v>0</v>
      </c>
      <c r="D291" s="102">
        <f t="shared" si="38"/>
        <v>6.4124999999999988E-2</v>
      </c>
      <c r="E291" s="59">
        <f t="shared" ca="1" si="33"/>
        <v>0</v>
      </c>
      <c r="F291" s="102">
        <f t="shared" si="34"/>
        <v>6.54E-2</v>
      </c>
      <c r="G291" s="59">
        <f t="shared" ca="1" si="35"/>
        <v>0</v>
      </c>
      <c r="H291" s="59"/>
      <c r="I291" s="59"/>
      <c r="J291" s="59"/>
      <c r="K291" s="66"/>
      <c r="L291" s="80">
        <f t="shared" si="36"/>
        <v>0</v>
      </c>
      <c r="M291" s="81">
        <f t="shared" si="37"/>
        <v>0</v>
      </c>
      <c r="N291" s="81"/>
    </row>
    <row r="292" spans="1:14">
      <c r="A292">
        <v>238</v>
      </c>
      <c r="B292" s="62">
        <f t="shared" ca="1" si="32"/>
        <v>53072.6875</v>
      </c>
      <c r="C292" s="122">
        <f>IF($F$7*12&gt;=A292,Amort!D254,0)</f>
        <v>0</v>
      </c>
      <c r="D292" s="102">
        <f t="shared" si="38"/>
        <v>6.4124999999999988E-2</v>
      </c>
      <c r="E292" s="59">
        <f t="shared" ca="1" si="33"/>
        <v>0</v>
      </c>
      <c r="F292" s="102">
        <f t="shared" si="34"/>
        <v>6.54E-2</v>
      </c>
      <c r="G292" s="59">
        <f t="shared" ca="1" si="35"/>
        <v>0</v>
      </c>
      <c r="H292" s="59"/>
      <c r="I292" s="59"/>
      <c r="J292" s="59"/>
      <c r="K292" s="66"/>
      <c r="L292" s="80">
        <f t="shared" si="36"/>
        <v>0</v>
      </c>
      <c r="M292" s="81">
        <f t="shared" si="37"/>
        <v>0</v>
      </c>
      <c r="N292" s="81"/>
    </row>
    <row r="293" spans="1:14">
      <c r="A293">
        <v>239</v>
      </c>
      <c r="B293" s="62">
        <f t="shared" ca="1" si="32"/>
        <v>53103.125</v>
      </c>
      <c r="C293" s="122">
        <f>IF($F$7*12&gt;=A293,Amort!D255,0)</f>
        <v>0</v>
      </c>
      <c r="D293" s="102">
        <f t="shared" si="38"/>
        <v>6.4124999999999988E-2</v>
      </c>
      <c r="E293" s="59">
        <f t="shared" ca="1" si="33"/>
        <v>0</v>
      </c>
      <c r="F293" s="102">
        <f t="shared" si="34"/>
        <v>6.54E-2</v>
      </c>
      <c r="G293" s="59">
        <f t="shared" ca="1" si="35"/>
        <v>0</v>
      </c>
      <c r="H293" s="59"/>
      <c r="I293" s="59"/>
      <c r="J293" s="59"/>
      <c r="K293" s="66"/>
      <c r="L293" s="80">
        <f t="shared" si="36"/>
        <v>0</v>
      </c>
      <c r="M293" s="81">
        <f t="shared" si="37"/>
        <v>0</v>
      </c>
      <c r="N293" s="81"/>
    </row>
    <row r="294" spans="1:14">
      <c r="A294">
        <v>240</v>
      </c>
      <c r="B294" s="62">
        <f t="shared" ca="1" si="32"/>
        <v>53133.5625</v>
      </c>
      <c r="C294" s="122">
        <f>IF($F$7*12&gt;=A294,Amort!D256,0)</f>
        <v>0</v>
      </c>
      <c r="D294" s="102">
        <f t="shared" si="38"/>
        <v>6.4124999999999988E-2</v>
      </c>
      <c r="E294" s="59">
        <f t="shared" ca="1" si="33"/>
        <v>0</v>
      </c>
      <c r="F294" s="102">
        <f t="shared" si="34"/>
        <v>6.54E-2</v>
      </c>
      <c r="G294" s="59">
        <f t="shared" ca="1" si="35"/>
        <v>0</v>
      </c>
      <c r="H294" s="59"/>
      <c r="I294" s="59"/>
      <c r="J294" s="59"/>
      <c r="K294" s="66"/>
      <c r="L294" s="80">
        <f t="shared" si="36"/>
        <v>0</v>
      </c>
      <c r="M294" s="81">
        <f t="shared" si="37"/>
        <v>0</v>
      </c>
      <c r="N294" s="81"/>
    </row>
    <row r="295" spans="1:14">
      <c r="A295">
        <v>241</v>
      </c>
      <c r="B295" s="62">
        <f t="shared" ref="B295:B319" ca="1" si="39">B294+30.4375</f>
        <v>53164</v>
      </c>
      <c r="C295" s="122">
        <f>IF($F$7*12&gt;=A295,Amort!D257,0)</f>
        <v>0</v>
      </c>
      <c r="D295" s="102">
        <f t="shared" si="38"/>
        <v>6.4124999999999988E-2</v>
      </c>
      <c r="E295" s="59">
        <f t="shared" ca="1" si="33"/>
        <v>0</v>
      </c>
      <c r="F295" s="102">
        <f t="shared" si="34"/>
        <v>6.54E-2</v>
      </c>
      <c r="G295" s="59">
        <f t="shared" ca="1" si="35"/>
        <v>0</v>
      </c>
      <c r="H295" s="59"/>
      <c r="I295" s="59"/>
      <c r="J295" s="59"/>
      <c r="K295" s="66"/>
      <c r="L295" s="80">
        <f t="shared" si="36"/>
        <v>0</v>
      </c>
      <c r="M295" s="81">
        <f t="shared" si="37"/>
        <v>0</v>
      </c>
      <c r="N295" s="81"/>
    </row>
    <row r="296" spans="1:14">
      <c r="A296">
        <v>242</v>
      </c>
      <c r="B296" s="62">
        <f t="shared" ca="1" si="39"/>
        <v>53194.4375</v>
      </c>
      <c r="C296" s="122">
        <f>IF($F$7*12&gt;=A296,Amort!D258,0)</f>
        <v>0</v>
      </c>
      <c r="D296" s="102">
        <f t="shared" si="38"/>
        <v>6.4124999999999988E-2</v>
      </c>
      <c r="E296" s="59">
        <f t="shared" ca="1" si="33"/>
        <v>0</v>
      </c>
      <c r="F296" s="102">
        <f t="shared" si="34"/>
        <v>6.54E-2</v>
      </c>
      <c r="G296" s="59">
        <f t="shared" ca="1" si="35"/>
        <v>0</v>
      </c>
      <c r="H296" s="59"/>
      <c r="I296" s="59"/>
      <c r="J296" s="59"/>
      <c r="K296" s="66"/>
      <c r="L296" s="80">
        <f t="shared" si="36"/>
        <v>0</v>
      </c>
      <c r="M296" s="81">
        <f t="shared" si="37"/>
        <v>0</v>
      </c>
      <c r="N296" s="81"/>
    </row>
    <row r="297" spans="1:14">
      <c r="A297">
        <v>243</v>
      </c>
      <c r="B297" s="62">
        <f t="shared" ca="1" si="39"/>
        <v>53224.875</v>
      </c>
      <c r="C297" s="122">
        <f>IF($F$7*12&gt;=A297,Amort!D259,0)</f>
        <v>0</v>
      </c>
      <c r="D297" s="102">
        <f t="shared" si="38"/>
        <v>6.4124999999999988E-2</v>
      </c>
      <c r="E297" s="59">
        <f t="shared" ca="1" si="33"/>
        <v>0</v>
      </c>
      <c r="F297" s="102">
        <f t="shared" si="34"/>
        <v>6.54E-2</v>
      </c>
      <c r="G297" s="59">
        <f t="shared" ca="1" si="35"/>
        <v>0</v>
      </c>
      <c r="H297" s="59"/>
      <c r="I297" s="59"/>
      <c r="J297" s="59"/>
      <c r="K297" s="66"/>
      <c r="L297" s="80">
        <f t="shared" si="36"/>
        <v>0</v>
      </c>
      <c r="M297" s="81">
        <f t="shared" si="37"/>
        <v>0</v>
      </c>
      <c r="N297" s="81"/>
    </row>
    <row r="298" spans="1:14">
      <c r="A298">
        <v>244</v>
      </c>
      <c r="B298" s="62">
        <f t="shared" ca="1" si="39"/>
        <v>53255.3125</v>
      </c>
      <c r="C298" s="122">
        <f>IF($F$7*12&gt;=A298,Amort!D260,0)</f>
        <v>0</v>
      </c>
      <c r="D298" s="102">
        <f t="shared" si="38"/>
        <v>6.4124999999999988E-2</v>
      </c>
      <c r="E298" s="59">
        <f t="shared" ca="1" si="33"/>
        <v>0</v>
      </c>
      <c r="F298" s="102">
        <f t="shared" si="34"/>
        <v>6.54E-2</v>
      </c>
      <c r="G298" s="59">
        <f t="shared" ca="1" si="35"/>
        <v>0</v>
      </c>
      <c r="H298" s="59"/>
      <c r="I298" s="59"/>
      <c r="J298" s="59"/>
      <c r="K298" s="66"/>
      <c r="L298" s="80">
        <f t="shared" si="36"/>
        <v>0</v>
      </c>
      <c r="M298" s="81">
        <f t="shared" si="37"/>
        <v>0</v>
      </c>
      <c r="N298" s="81"/>
    </row>
    <row r="299" spans="1:14">
      <c r="A299">
        <v>245</v>
      </c>
      <c r="B299" s="62">
        <f t="shared" ca="1" si="39"/>
        <v>53285.75</v>
      </c>
      <c r="C299" s="122">
        <f>IF($F$7*12&gt;=A299,Amort!D261,0)</f>
        <v>0</v>
      </c>
      <c r="D299" s="102">
        <f t="shared" si="38"/>
        <v>6.4124999999999988E-2</v>
      </c>
      <c r="E299" s="59">
        <f t="shared" ca="1" si="33"/>
        <v>0</v>
      </c>
      <c r="F299" s="102">
        <f t="shared" si="34"/>
        <v>6.54E-2</v>
      </c>
      <c r="G299" s="59">
        <f t="shared" ca="1" si="35"/>
        <v>0</v>
      </c>
      <c r="H299" s="59"/>
      <c r="I299" s="59"/>
      <c r="J299" s="59"/>
      <c r="K299" s="66"/>
      <c r="L299" s="80">
        <f t="shared" si="36"/>
        <v>0</v>
      </c>
      <c r="M299" s="81">
        <f t="shared" si="37"/>
        <v>0</v>
      </c>
      <c r="N299" s="81"/>
    </row>
    <row r="300" spans="1:14">
      <c r="A300">
        <v>246</v>
      </c>
      <c r="B300" s="62">
        <f t="shared" ca="1" si="39"/>
        <v>53316.1875</v>
      </c>
      <c r="C300" s="122">
        <f>IF($F$7*12&gt;=A300,Amort!D262,0)</f>
        <v>0</v>
      </c>
      <c r="D300" s="102">
        <f t="shared" si="38"/>
        <v>6.4124999999999988E-2</v>
      </c>
      <c r="E300" s="59">
        <f t="shared" ca="1" si="33"/>
        <v>0</v>
      </c>
      <c r="F300" s="102">
        <f t="shared" si="34"/>
        <v>6.54E-2</v>
      </c>
      <c r="G300" s="59">
        <f t="shared" ca="1" si="35"/>
        <v>0</v>
      </c>
      <c r="H300" s="101"/>
      <c r="I300" s="59"/>
      <c r="J300" s="59"/>
      <c r="K300" s="66"/>
      <c r="L300" s="80">
        <f t="shared" si="36"/>
        <v>0</v>
      </c>
      <c r="M300" s="81">
        <f t="shared" si="37"/>
        <v>0</v>
      </c>
      <c r="N300" s="81"/>
    </row>
    <row r="301" spans="1:14">
      <c r="A301">
        <v>247</v>
      </c>
      <c r="B301" s="62">
        <f t="shared" ca="1" si="39"/>
        <v>53346.625</v>
      </c>
      <c r="C301" s="122">
        <f>IF($F$7*12&gt;=A301,Amort!D263,0)</f>
        <v>0</v>
      </c>
      <c r="D301" s="102">
        <f t="shared" si="38"/>
        <v>6.4124999999999988E-2</v>
      </c>
      <c r="E301" s="59">
        <f t="shared" ca="1" si="33"/>
        <v>0</v>
      </c>
      <c r="F301" s="102">
        <f t="shared" si="34"/>
        <v>6.54E-2</v>
      </c>
      <c r="G301" s="59">
        <f t="shared" ca="1" si="35"/>
        <v>0</v>
      </c>
      <c r="H301" s="59"/>
      <c r="I301" s="59"/>
      <c r="J301" s="59"/>
      <c r="K301" s="66"/>
      <c r="L301" s="80">
        <f t="shared" si="36"/>
        <v>0</v>
      </c>
      <c r="M301" s="81">
        <f t="shared" si="37"/>
        <v>0</v>
      </c>
      <c r="N301" s="81"/>
    </row>
    <row r="302" spans="1:14">
      <c r="A302">
        <v>248</v>
      </c>
      <c r="B302" s="62">
        <f t="shared" ca="1" si="39"/>
        <v>53377.0625</v>
      </c>
      <c r="C302" s="122">
        <f>IF($F$7*12&gt;=A302,Amort!D264,0)</f>
        <v>0</v>
      </c>
      <c r="D302" s="102">
        <f t="shared" si="38"/>
        <v>6.4124999999999988E-2</v>
      </c>
      <c r="E302" s="59">
        <f t="shared" ca="1" si="33"/>
        <v>0</v>
      </c>
      <c r="F302" s="102">
        <f t="shared" si="34"/>
        <v>6.54E-2</v>
      </c>
      <c r="G302" s="59">
        <f t="shared" ca="1" si="35"/>
        <v>0</v>
      </c>
      <c r="H302" s="59"/>
      <c r="I302" s="59"/>
      <c r="J302" s="59"/>
      <c r="K302" s="66"/>
      <c r="L302" s="80">
        <f t="shared" si="36"/>
        <v>0</v>
      </c>
      <c r="M302" s="81">
        <f t="shared" si="37"/>
        <v>0</v>
      </c>
      <c r="N302" s="81"/>
    </row>
    <row r="303" spans="1:14">
      <c r="A303">
        <v>249</v>
      </c>
      <c r="B303" s="62">
        <f t="shared" ca="1" si="39"/>
        <v>53407.5</v>
      </c>
      <c r="C303" s="122">
        <f>IF($F$7*12&gt;=A303,Amort!D265,0)</f>
        <v>0</v>
      </c>
      <c r="D303" s="102">
        <f t="shared" si="38"/>
        <v>6.4124999999999988E-2</v>
      </c>
      <c r="E303" s="59">
        <f t="shared" ca="1" si="33"/>
        <v>0</v>
      </c>
      <c r="F303" s="102">
        <f t="shared" si="34"/>
        <v>6.54E-2</v>
      </c>
      <c r="G303" s="59">
        <f t="shared" ca="1" si="35"/>
        <v>0</v>
      </c>
      <c r="H303" s="59"/>
      <c r="I303" s="59"/>
      <c r="J303" s="59"/>
      <c r="K303" s="66"/>
      <c r="L303" s="80">
        <f t="shared" si="36"/>
        <v>0</v>
      </c>
      <c r="M303" s="81">
        <f t="shared" si="37"/>
        <v>0</v>
      </c>
      <c r="N303" s="81"/>
    </row>
    <row r="304" spans="1:14">
      <c r="A304">
        <v>250</v>
      </c>
      <c r="B304" s="62">
        <f t="shared" ca="1" si="39"/>
        <v>53437.9375</v>
      </c>
      <c r="C304" s="122">
        <f>IF($F$7*12&gt;=A304,Amort!D266,0)</f>
        <v>0</v>
      </c>
      <c r="D304" s="102">
        <f t="shared" si="38"/>
        <v>6.4124999999999988E-2</v>
      </c>
      <c r="E304" s="59">
        <f t="shared" ca="1" si="33"/>
        <v>0</v>
      </c>
      <c r="F304" s="102">
        <f t="shared" si="34"/>
        <v>6.54E-2</v>
      </c>
      <c r="G304" s="59">
        <f t="shared" ca="1" si="35"/>
        <v>0</v>
      </c>
      <c r="H304" s="59"/>
      <c r="I304" s="59"/>
      <c r="J304" s="59"/>
      <c r="K304" s="66"/>
      <c r="L304" s="80">
        <f t="shared" si="36"/>
        <v>0</v>
      </c>
      <c r="M304" s="81">
        <f t="shared" si="37"/>
        <v>0</v>
      </c>
      <c r="N304" s="81"/>
    </row>
    <row r="305" spans="1:14">
      <c r="A305">
        <v>251</v>
      </c>
      <c r="B305" s="62">
        <f t="shared" ca="1" si="39"/>
        <v>53468.375</v>
      </c>
      <c r="C305" s="122">
        <f>IF($F$7*12&gt;=A305,Amort!D267,0)</f>
        <v>0</v>
      </c>
      <c r="D305" s="102">
        <f t="shared" si="38"/>
        <v>6.4124999999999988E-2</v>
      </c>
      <c r="E305" s="59">
        <f t="shared" ca="1" si="33"/>
        <v>0</v>
      </c>
      <c r="F305" s="102">
        <f t="shared" si="34"/>
        <v>6.54E-2</v>
      </c>
      <c r="G305" s="59">
        <f t="shared" ca="1" si="35"/>
        <v>0</v>
      </c>
      <c r="H305" s="59"/>
      <c r="I305" s="59"/>
      <c r="J305" s="59"/>
      <c r="K305" s="66"/>
      <c r="L305" s="80">
        <f t="shared" si="36"/>
        <v>0</v>
      </c>
      <c r="M305" s="81">
        <f t="shared" si="37"/>
        <v>0</v>
      </c>
      <c r="N305" s="81"/>
    </row>
    <row r="306" spans="1:14">
      <c r="A306">
        <v>252</v>
      </c>
      <c r="B306" s="62">
        <f t="shared" ca="1" si="39"/>
        <v>53498.8125</v>
      </c>
      <c r="C306" s="122">
        <f>IF($F$7*12&gt;=A306,Amort!D268,0)</f>
        <v>0</v>
      </c>
      <c r="D306" s="102">
        <f t="shared" si="38"/>
        <v>6.4124999999999988E-2</v>
      </c>
      <c r="E306" s="59">
        <f t="shared" ca="1" si="33"/>
        <v>0</v>
      </c>
      <c r="F306" s="102">
        <f t="shared" si="34"/>
        <v>6.54E-2</v>
      </c>
      <c r="G306" s="59">
        <f t="shared" ca="1" si="35"/>
        <v>0</v>
      </c>
      <c r="H306" s="59"/>
      <c r="I306" s="59"/>
      <c r="J306" s="59"/>
      <c r="K306" s="66"/>
      <c r="L306" s="80">
        <f t="shared" si="36"/>
        <v>0</v>
      </c>
      <c r="M306" s="81">
        <f t="shared" si="37"/>
        <v>0</v>
      </c>
      <c r="N306" s="81"/>
    </row>
    <row r="307" spans="1:14">
      <c r="A307">
        <v>253</v>
      </c>
      <c r="B307" s="62">
        <f t="shared" ca="1" si="39"/>
        <v>53529.25</v>
      </c>
      <c r="C307" s="122">
        <f>IF($F$7*12&gt;=A307,Amort!D269,0)</f>
        <v>0</v>
      </c>
      <c r="D307" s="102">
        <f t="shared" si="38"/>
        <v>6.4124999999999988E-2</v>
      </c>
      <c r="E307" s="59">
        <f t="shared" ca="1" si="33"/>
        <v>0</v>
      </c>
      <c r="F307" s="102">
        <f t="shared" si="34"/>
        <v>6.54E-2</v>
      </c>
      <c r="G307" s="59">
        <f t="shared" ca="1" si="35"/>
        <v>0</v>
      </c>
      <c r="H307" s="59"/>
      <c r="I307" s="59"/>
      <c r="J307" s="59"/>
      <c r="K307" s="66"/>
      <c r="L307" s="80">
        <f t="shared" si="36"/>
        <v>0</v>
      </c>
      <c r="M307" s="81">
        <f t="shared" si="37"/>
        <v>0</v>
      </c>
      <c r="N307" s="81"/>
    </row>
    <row r="308" spans="1:14">
      <c r="A308">
        <v>254</v>
      </c>
      <c r="B308" s="62">
        <f t="shared" ca="1" si="39"/>
        <v>53559.6875</v>
      </c>
      <c r="C308" s="122">
        <f>IF($F$7*12&gt;=A308,Amort!D270,0)</f>
        <v>0</v>
      </c>
      <c r="D308" s="102">
        <f t="shared" si="38"/>
        <v>6.4124999999999988E-2</v>
      </c>
      <c r="E308" s="59">
        <f t="shared" ca="1" si="33"/>
        <v>0</v>
      </c>
      <c r="F308" s="102">
        <f t="shared" si="34"/>
        <v>6.54E-2</v>
      </c>
      <c r="G308" s="59">
        <f t="shared" ca="1" si="35"/>
        <v>0</v>
      </c>
      <c r="H308" s="59"/>
      <c r="I308" s="59"/>
      <c r="J308" s="59"/>
      <c r="K308" s="66"/>
      <c r="L308" s="80">
        <f t="shared" si="36"/>
        <v>0</v>
      </c>
      <c r="M308" s="81">
        <f t="shared" si="37"/>
        <v>0</v>
      </c>
      <c r="N308" s="81"/>
    </row>
    <row r="309" spans="1:14">
      <c r="A309">
        <v>255</v>
      </c>
      <c r="B309" s="62">
        <f t="shared" ca="1" si="39"/>
        <v>53590.125</v>
      </c>
      <c r="C309" s="122">
        <f>IF($F$7*12&gt;=A309,Amort!D271,0)</f>
        <v>0</v>
      </c>
      <c r="D309" s="102">
        <f t="shared" si="38"/>
        <v>6.4124999999999988E-2</v>
      </c>
      <c r="E309" s="59">
        <f t="shared" ca="1" si="33"/>
        <v>0</v>
      </c>
      <c r="F309" s="102">
        <f t="shared" si="34"/>
        <v>6.54E-2</v>
      </c>
      <c r="G309" s="59">
        <f t="shared" ca="1" si="35"/>
        <v>0</v>
      </c>
      <c r="H309" s="59"/>
      <c r="I309" s="59"/>
      <c r="J309" s="59"/>
      <c r="K309" s="66"/>
      <c r="L309" s="80">
        <f t="shared" si="36"/>
        <v>0</v>
      </c>
      <c r="M309" s="81">
        <f t="shared" si="37"/>
        <v>0</v>
      </c>
      <c r="N309" s="81"/>
    </row>
    <row r="310" spans="1:14">
      <c r="A310">
        <v>256</v>
      </c>
      <c r="B310" s="62">
        <f t="shared" ca="1" si="39"/>
        <v>53620.5625</v>
      </c>
      <c r="C310" s="122">
        <f>IF($F$7*12&gt;=A310,Amort!D272,0)</f>
        <v>0</v>
      </c>
      <c r="D310" s="102">
        <f t="shared" si="38"/>
        <v>6.4124999999999988E-2</v>
      </c>
      <c r="E310" s="59">
        <f t="shared" ca="1" si="33"/>
        <v>0</v>
      </c>
      <c r="F310" s="102">
        <f t="shared" si="34"/>
        <v>6.54E-2</v>
      </c>
      <c r="G310" s="59">
        <f t="shared" ca="1" si="35"/>
        <v>0</v>
      </c>
      <c r="H310" s="59"/>
      <c r="I310" s="59"/>
      <c r="J310" s="59"/>
      <c r="K310" s="66"/>
      <c r="L310" s="80">
        <f t="shared" si="36"/>
        <v>0</v>
      </c>
      <c r="M310" s="81">
        <f t="shared" si="37"/>
        <v>0</v>
      </c>
      <c r="N310" s="81"/>
    </row>
    <row r="311" spans="1:14">
      <c r="A311">
        <v>257</v>
      </c>
      <c r="B311" s="62">
        <f t="shared" ca="1" si="39"/>
        <v>53651</v>
      </c>
      <c r="C311" s="122">
        <f>IF($F$7*12&gt;=A311,Amort!D273,0)</f>
        <v>0</v>
      </c>
      <c r="D311" s="102">
        <f t="shared" si="38"/>
        <v>6.4124999999999988E-2</v>
      </c>
      <c r="E311" s="59">
        <f t="shared" ca="1" si="33"/>
        <v>0</v>
      </c>
      <c r="F311" s="102">
        <f t="shared" si="34"/>
        <v>6.54E-2</v>
      </c>
      <c r="G311" s="59">
        <f t="shared" ca="1" si="35"/>
        <v>0</v>
      </c>
      <c r="H311" s="59"/>
      <c r="I311" s="59"/>
      <c r="J311" s="59"/>
      <c r="K311" s="66"/>
      <c r="L311" s="80">
        <f t="shared" si="36"/>
        <v>0</v>
      </c>
      <c r="M311" s="81">
        <f t="shared" si="37"/>
        <v>0</v>
      </c>
      <c r="N311" s="81"/>
    </row>
    <row r="312" spans="1:14">
      <c r="A312">
        <v>258</v>
      </c>
      <c r="B312" s="62">
        <f t="shared" ca="1" si="39"/>
        <v>53681.4375</v>
      </c>
      <c r="C312" s="122">
        <f>IF($F$7*12&gt;=A312,Amort!D274,0)</f>
        <v>0</v>
      </c>
      <c r="D312" s="102">
        <f t="shared" si="38"/>
        <v>6.4124999999999988E-2</v>
      </c>
      <c r="E312" s="59">
        <f t="shared" ref="E312:E375" ca="1" si="40">C312*D312*(B313-B312)/$P$12</f>
        <v>0</v>
      </c>
      <c r="F312" s="102">
        <f t="shared" ref="F312:F375" si="41">$F$10</f>
        <v>6.54E-2</v>
      </c>
      <c r="G312" s="59">
        <f t="shared" ref="G312:G375" ca="1" si="42">C312*F312*(B313-B312)/$P$12</f>
        <v>0</v>
      </c>
      <c r="H312" s="101"/>
      <c r="I312" s="59"/>
      <c r="J312" s="59"/>
      <c r="K312" s="66"/>
      <c r="L312" s="80">
        <f t="shared" ref="L312:L355" si="43">C312-C313</f>
        <v>0</v>
      </c>
      <c r="M312" s="81">
        <f t="shared" ref="M312:M355" si="44">A312*L312</f>
        <v>0</v>
      </c>
      <c r="N312" s="81"/>
    </row>
    <row r="313" spans="1:14">
      <c r="A313">
        <v>259</v>
      </c>
      <c r="B313" s="62">
        <f t="shared" ca="1" si="39"/>
        <v>53711.875</v>
      </c>
      <c r="C313" s="122">
        <f>IF($F$7*12&gt;=A313,Amort!D275,0)</f>
        <v>0</v>
      </c>
      <c r="D313" s="102">
        <f t="shared" si="38"/>
        <v>6.4124999999999988E-2</v>
      </c>
      <c r="E313" s="59">
        <f t="shared" ca="1" si="40"/>
        <v>0</v>
      </c>
      <c r="F313" s="102">
        <f t="shared" si="41"/>
        <v>6.54E-2</v>
      </c>
      <c r="G313" s="59">
        <f t="shared" ca="1" si="42"/>
        <v>0</v>
      </c>
      <c r="H313" s="59"/>
      <c r="I313" s="59"/>
      <c r="J313" s="59"/>
      <c r="K313" s="66"/>
      <c r="L313" s="80">
        <f t="shared" si="43"/>
        <v>0</v>
      </c>
      <c r="M313" s="81">
        <f t="shared" si="44"/>
        <v>0</v>
      </c>
      <c r="N313" s="81"/>
    </row>
    <row r="314" spans="1:14">
      <c r="A314">
        <v>260</v>
      </c>
      <c r="B314" s="62">
        <f t="shared" ca="1" si="39"/>
        <v>53742.3125</v>
      </c>
      <c r="C314" s="122">
        <f>IF($F$7*12&gt;=A314,Amort!D276,0)</f>
        <v>0</v>
      </c>
      <c r="D314" s="102">
        <f t="shared" si="38"/>
        <v>6.4124999999999988E-2</v>
      </c>
      <c r="E314" s="59">
        <f t="shared" ca="1" si="40"/>
        <v>0</v>
      </c>
      <c r="F314" s="102">
        <f t="shared" si="41"/>
        <v>6.54E-2</v>
      </c>
      <c r="G314" s="59">
        <f t="shared" ca="1" si="42"/>
        <v>0</v>
      </c>
      <c r="H314" s="59"/>
      <c r="I314" s="59"/>
      <c r="J314" s="59"/>
      <c r="K314" s="66"/>
      <c r="L314" s="80">
        <f t="shared" si="43"/>
        <v>0</v>
      </c>
      <c r="M314" s="81">
        <f t="shared" si="44"/>
        <v>0</v>
      </c>
      <c r="N314" s="81"/>
    </row>
    <row r="315" spans="1:14">
      <c r="A315">
        <v>261</v>
      </c>
      <c r="B315" s="62">
        <f t="shared" ca="1" si="39"/>
        <v>53772.75</v>
      </c>
      <c r="C315" s="122">
        <f>IF($F$7*12&gt;=A315,Amort!D277,0)</f>
        <v>0</v>
      </c>
      <c r="D315" s="102">
        <f t="shared" si="38"/>
        <v>6.4124999999999988E-2</v>
      </c>
      <c r="E315" s="59">
        <f t="shared" ca="1" si="40"/>
        <v>0</v>
      </c>
      <c r="F315" s="102">
        <f t="shared" si="41"/>
        <v>6.54E-2</v>
      </c>
      <c r="G315" s="59">
        <f t="shared" ca="1" si="42"/>
        <v>0</v>
      </c>
      <c r="H315" s="59"/>
      <c r="I315" s="59"/>
      <c r="J315" s="59"/>
      <c r="K315" s="66"/>
      <c r="L315" s="80">
        <f t="shared" si="43"/>
        <v>0</v>
      </c>
      <c r="M315" s="81">
        <f t="shared" si="44"/>
        <v>0</v>
      </c>
      <c r="N315" s="81"/>
    </row>
    <row r="316" spans="1:14">
      <c r="A316">
        <v>262</v>
      </c>
      <c r="B316" s="62">
        <f t="shared" ca="1" si="39"/>
        <v>53803.1875</v>
      </c>
      <c r="C316" s="122">
        <f>IF($F$7*12&gt;=A316,Amort!D278,0)</f>
        <v>0</v>
      </c>
      <c r="D316" s="102">
        <f t="shared" si="38"/>
        <v>6.4124999999999988E-2</v>
      </c>
      <c r="E316" s="59">
        <f t="shared" ca="1" si="40"/>
        <v>0</v>
      </c>
      <c r="F316" s="102">
        <f t="shared" si="41"/>
        <v>6.54E-2</v>
      </c>
      <c r="G316" s="59">
        <f t="shared" ca="1" si="42"/>
        <v>0</v>
      </c>
      <c r="H316" s="59"/>
      <c r="I316" s="59"/>
      <c r="J316" s="59"/>
      <c r="K316" s="66"/>
      <c r="L316" s="80">
        <f t="shared" si="43"/>
        <v>0</v>
      </c>
      <c r="M316" s="81">
        <f t="shared" si="44"/>
        <v>0</v>
      </c>
      <c r="N316" s="81"/>
    </row>
    <row r="317" spans="1:14">
      <c r="A317">
        <v>263</v>
      </c>
      <c r="B317" s="62">
        <f t="shared" ca="1" si="39"/>
        <v>53833.625</v>
      </c>
      <c r="C317" s="122">
        <f>IF($F$7*12&gt;=A317,Amort!D279,0)</f>
        <v>0</v>
      </c>
      <c r="D317" s="102">
        <f t="shared" si="38"/>
        <v>6.4124999999999988E-2</v>
      </c>
      <c r="E317" s="59">
        <f t="shared" ca="1" si="40"/>
        <v>0</v>
      </c>
      <c r="F317" s="102">
        <f t="shared" si="41"/>
        <v>6.54E-2</v>
      </c>
      <c r="G317" s="59">
        <f t="shared" ca="1" si="42"/>
        <v>0</v>
      </c>
      <c r="H317" s="59"/>
      <c r="I317" s="59"/>
      <c r="J317" s="59"/>
      <c r="K317" s="66"/>
      <c r="L317" s="80">
        <f t="shared" si="43"/>
        <v>0</v>
      </c>
      <c r="M317" s="81">
        <f t="shared" si="44"/>
        <v>0</v>
      </c>
      <c r="N317" s="81"/>
    </row>
    <row r="318" spans="1:14">
      <c r="A318">
        <v>264</v>
      </c>
      <c r="B318" s="62">
        <f t="shared" ca="1" si="39"/>
        <v>53864.0625</v>
      </c>
      <c r="C318" s="122">
        <f>IF($F$7*12&gt;=A318,Amort!D280,0)</f>
        <v>0</v>
      </c>
      <c r="D318" s="102">
        <f t="shared" si="38"/>
        <v>6.4124999999999988E-2</v>
      </c>
      <c r="E318" s="59">
        <f t="shared" ca="1" si="40"/>
        <v>0</v>
      </c>
      <c r="F318" s="102">
        <f t="shared" si="41"/>
        <v>6.54E-2</v>
      </c>
      <c r="G318" s="59">
        <f t="shared" ca="1" si="42"/>
        <v>0</v>
      </c>
      <c r="H318" s="59"/>
      <c r="I318" s="59"/>
      <c r="J318" s="59"/>
      <c r="K318" s="66"/>
      <c r="L318" s="80">
        <f t="shared" si="43"/>
        <v>0</v>
      </c>
      <c r="M318" s="81">
        <f t="shared" si="44"/>
        <v>0</v>
      </c>
      <c r="N318" s="81"/>
    </row>
    <row r="319" spans="1:14">
      <c r="A319">
        <v>265</v>
      </c>
      <c r="B319" s="62">
        <f t="shared" ca="1" si="39"/>
        <v>53894.5</v>
      </c>
      <c r="C319" s="122">
        <f>IF($F$7*12&gt;=A319,Amort!D281,0)</f>
        <v>0</v>
      </c>
      <c r="D319" s="102">
        <f t="shared" si="38"/>
        <v>6.4124999999999988E-2</v>
      </c>
      <c r="E319" s="59">
        <f t="shared" ca="1" si="40"/>
        <v>0</v>
      </c>
      <c r="F319" s="102">
        <f t="shared" si="41"/>
        <v>6.54E-2</v>
      </c>
      <c r="G319" s="59">
        <f t="shared" ca="1" si="42"/>
        <v>0</v>
      </c>
      <c r="H319" s="59"/>
      <c r="I319" s="59"/>
      <c r="J319" s="59"/>
      <c r="K319" s="66"/>
      <c r="L319" s="80">
        <f t="shared" si="43"/>
        <v>0</v>
      </c>
      <c r="M319" s="81">
        <f t="shared" si="44"/>
        <v>0</v>
      </c>
      <c r="N319" s="81"/>
    </row>
    <row r="320" spans="1:14">
      <c r="A320">
        <v>266</v>
      </c>
      <c r="B320" s="62">
        <f t="shared" ref="B320:B383" ca="1" si="45">B319+30.4375</f>
        <v>53924.9375</v>
      </c>
      <c r="C320" s="122">
        <f>IF($F$7*12&gt;=A320,Amort!D282,0)</f>
        <v>0</v>
      </c>
      <c r="D320" s="102">
        <f t="shared" si="38"/>
        <v>6.4124999999999988E-2</v>
      </c>
      <c r="E320" s="59">
        <f t="shared" ca="1" si="40"/>
        <v>0</v>
      </c>
      <c r="F320" s="102">
        <f t="shared" si="41"/>
        <v>6.54E-2</v>
      </c>
      <c r="G320" s="59">
        <f t="shared" ca="1" si="42"/>
        <v>0</v>
      </c>
      <c r="H320" s="59"/>
      <c r="I320" s="59"/>
      <c r="J320" s="59"/>
      <c r="K320" s="66"/>
      <c r="L320" s="80">
        <f t="shared" si="43"/>
        <v>0</v>
      </c>
      <c r="M320" s="81">
        <f t="shared" si="44"/>
        <v>0</v>
      </c>
      <c r="N320" s="81"/>
    </row>
    <row r="321" spans="1:14">
      <c r="A321">
        <v>267</v>
      </c>
      <c r="B321" s="62">
        <f t="shared" ca="1" si="45"/>
        <v>53955.375</v>
      </c>
      <c r="C321" s="122">
        <f>IF($F$7*12&gt;=A321,Amort!D283,0)</f>
        <v>0</v>
      </c>
      <c r="D321" s="102">
        <f t="shared" si="38"/>
        <v>6.4124999999999988E-2</v>
      </c>
      <c r="E321" s="59">
        <f t="shared" ca="1" si="40"/>
        <v>0</v>
      </c>
      <c r="F321" s="102">
        <f t="shared" si="41"/>
        <v>6.54E-2</v>
      </c>
      <c r="G321" s="59">
        <f t="shared" ca="1" si="42"/>
        <v>0</v>
      </c>
      <c r="H321" s="59"/>
      <c r="I321" s="59"/>
      <c r="J321" s="59"/>
      <c r="K321" s="66"/>
      <c r="L321" s="80">
        <f t="shared" si="43"/>
        <v>0</v>
      </c>
      <c r="M321" s="81">
        <f t="shared" si="44"/>
        <v>0</v>
      </c>
      <c r="N321" s="81"/>
    </row>
    <row r="322" spans="1:14">
      <c r="A322">
        <v>268</v>
      </c>
      <c r="B322" s="62">
        <f t="shared" ca="1" si="45"/>
        <v>53985.8125</v>
      </c>
      <c r="C322" s="122">
        <f>IF($F$7*12&gt;=A322,Amort!D284,0)</f>
        <v>0</v>
      </c>
      <c r="D322" s="102">
        <f t="shared" si="38"/>
        <v>6.4124999999999988E-2</v>
      </c>
      <c r="E322" s="59">
        <f t="shared" ca="1" si="40"/>
        <v>0</v>
      </c>
      <c r="F322" s="102">
        <f t="shared" si="41"/>
        <v>6.54E-2</v>
      </c>
      <c r="G322" s="59">
        <f t="shared" ca="1" si="42"/>
        <v>0</v>
      </c>
      <c r="H322" s="59"/>
      <c r="I322" s="59"/>
      <c r="J322" s="59"/>
      <c r="K322" s="66"/>
      <c r="L322" s="80">
        <f t="shared" si="43"/>
        <v>0</v>
      </c>
      <c r="M322" s="81">
        <f t="shared" si="44"/>
        <v>0</v>
      </c>
      <c r="N322" s="81"/>
    </row>
    <row r="323" spans="1:14">
      <c r="A323">
        <v>269</v>
      </c>
      <c r="B323" s="62">
        <f t="shared" ca="1" si="45"/>
        <v>54016.25</v>
      </c>
      <c r="C323" s="122">
        <f>IF($F$7*12&gt;=A323,Amort!D285,0)</f>
        <v>0</v>
      </c>
      <c r="D323" s="102">
        <f t="shared" si="38"/>
        <v>6.4124999999999988E-2</v>
      </c>
      <c r="E323" s="59">
        <f t="shared" ca="1" si="40"/>
        <v>0</v>
      </c>
      <c r="F323" s="102">
        <f t="shared" si="41"/>
        <v>6.54E-2</v>
      </c>
      <c r="G323" s="59">
        <f t="shared" ca="1" si="42"/>
        <v>0</v>
      </c>
      <c r="H323" s="59"/>
      <c r="I323" s="59"/>
      <c r="J323" s="59"/>
      <c r="K323" s="66"/>
      <c r="L323" s="80">
        <f t="shared" si="43"/>
        <v>0</v>
      </c>
      <c r="M323" s="81">
        <f t="shared" si="44"/>
        <v>0</v>
      </c>
      <c r="N323" s="81"/>
    </row>
    <row r="324" spans="1:14">
      <c r="A324">
        <v>270</v>
      </c>
      <c r="B324" s="62">
        <f t="shared" ca="1" si="45"/>
        <v>54046.6875</v>
      </c>
      <c r="C324" s="122">
        <f>IF($F$7*12&gt;=A324,Amort!D286,0)</f>
        <v>0</v>
      </c>
      <c r="D324" s="102">
        <f t="shared" si="38"/>
        <v>6.4124999999999988E-2</v>
      </c>
      <c r="E324" s="59">
        <f t="shared" ca="1" si="40"/>
        <v>0</v>
      </c>
      <c r="F324" s="102">
        <f t="shared" si="41"/>
        <v>6.54E-2</v>
      </c>
      <c r="G324" s="59">
        <f t="shared" ca="1" si="42"/>
        <v>0</v>
      </c>
      <c r="H324" s="59"/>
      <c r="I324" s="59"/>
      <c r="J324" s="59"/>
      <c r="K324" s="66"/>
      <c r="L324" s="80">
        <f t="shared" si="43"/>
        <v>0</v>
      </c>
      <c r="M324" s="81">
        <f t="shared" si="44"/>
        <v>0</v>
      </c>
      <c r="N324" s="81"/>
    </row>
    <row r="325" spans="1:14">
      <c r="A325">
        <v>271</v>
      </c>
      <c r="B325" s="62">
        <f t="shared" ca="1" si="45"/>
        <v>54077.125</v>
      </c>
      <c r="C325" s="122">
        <f>IF($F$7*12&gt;=A325,Amort!D287,0)</f>
        <v>0</v>
      </c>
      <c r="D325" s="102">
        <f t="shared" si="38"/>
        <v>6.4124999999999988E-2</v>
      </c>
      <c r="E325" s="59">
        <f t="shared" ca="1" si="40"/>
        <v>0</v>
      </c>
      <c r="F325" s="102">
        <f t="shared" si="41"/>
        <v>6.54E-2</v>
      </c>
      <c r="G325" s="59">
        <f t="shared" ca="1" si="42"/>
        <v>0</v>
      </c>
      <c r="H325" s="59"/>
      <c r="I325" s="59"/>
      <c r="J325" s="59"/>
      <c r="K325" s="66"/>
      <c r="L325" s="80">
        <f t="shared" si="43"/>
        <v>0</v>
      </c>
      <c r="M325" s="81">
        <f t="shared" si="44"/>
        <v>0</v>
      </c>
      <c r="N325" s="81"/>
    </row>
    <row r="326" spans="1:14">
      <c r="A326">
        <v>272</v>
      </c>
      <c r="B326" s="62">
        <f t="shared" ca="1" si="45"/>
        <v>54107.5625</v>
      </c>
      <c r="C326" s="122">
        <f>IF($F$7*12&gt;=A326,Amort!D288,0)</f>
        <v>0</v>
      </c>
      <c r="D326" s="102">
        <f t="shared" si="38"/>
        <v>6.4124999999999988E-2</v>
      </c>
      <c r="E326" s="59">
        <f t="shared" ca="1" si="40"/>
        <v>0</v>
      </c>
      <c r="F326" s="102">
        <f t="shared" si="41"/>
        <v>6.54E-2</v>
      </c>
      <c r="G326" s="59">
        <f t="shared" ca="1" si="42"/>
        <v>0</v>
      </c>
      <c r="H326" s="59"/>
      <c r="I326" s="59"/>
      <c r="J326" s="59"/>
      <c r="K326" s="66"/>
      <c r="L326" s="80">
        <f t="shared" si="43"/>
        <v>0</v>
      </c>
      <c r="M326" s="81">
        <f t="shared" si="44"/>
        <v>0</v>
      </c>
      <c r="N326" s="81"/>
    </row>
    <row r="327" spans="1:14">
      <c r="A327">
        <v>273</v>
      </c>
      <c r="B327" s="62">
        <f t="shared" ca="1" si="45"/>
        <v>54138</v>
      </c>
      <c r="C327" s="122">
        <f>IF($F$7*12&gt;=A327,Amort!D289,0)</f>
        <v>0</v>
      </c>
      <c r="D327" s="102">
        <f t="shared" si="38"/>
        <v>6.4124999999999988E-2</v>
      </c>
      <c r="E327" s="59">
        <f t="shared" ca="1" si="40"/>
        <v>0</v>
      </c>
      <c r="F327" s="102">
        <f t="shared" si="41"/>
        <v>6.54E-2</v>
      </c>
      <c r="G327" s="59">
        <f t="shared" ca="1" si="42"/>
        <v>0</v>
      </c>
      <c r="H327" s="59"/>
      <c r="I327" s="59"/>
      <c r="J327" s="59"/>
      <c r="K327" s="66"/>
      <c r="L327" s="80">
        <f t="shared" si="43"/>
        <v>0</v>
      </c>
      <c r="M327" s="81">
        <f t="shared" si="44"/>
        <v>0</v>
      </c>
      <c r="N327" s="81"/>
    </row>
    <row r="328" spans="1:14">
      <c r="A328">
        <v>274</v>
      </c>
      <c r="B328" s="62">
        <f t="shared" ca="1" si="45"/>
        <v>54168.4375</v>
      </c>
      <c r="C328" s="122">
        <f>IF($F$7*12&gt;=A328,Amort!D290,0)</f>
        <v>0</v>
      </c>
      <c r="D328" s="102">
        <f t="shared" si="38"/>
        <v>6.4124999999999988E-2</v>
      </c>
      <c r="E328" s="59">
        <f t="shared" ca="1" si="40"/>
        <v>0</v>
      </c>
      <c r="F328" s="102">
        <f t="shared" si="41"/>
        <v>6.54E-2</v>
      </c>
      <c r="G328" s="59">
        <f t="shared" ca="1" si="42"/>
        <v>0</v>
      </c>
      <c r="H328" s="59"/>
      <c r="I328" s="59"/>
      <c r="J328" s="59"/>
      <c r="K328" s="66"/>
      <c r="L328" s="80">
        <f t="shared" si="43"/>
        <v>0</v>
      </c>
      <c r="M328" s="81">
        <f t="shared" si="44"/>
        <v>0</v>
      </c>
      <c r="N328" s="81"/>
    </row>
    <row r="329" spans="1:14">
      <c r="A329">
        <v>275</v>
      </c>
      <c r="B329" s="62">
        <f t="shared" ca="1" si="45"/>
        <v>54198.875</v>
      </c>
      <c r="C329" s="122">
        <f>IF($F$7*12&gt;=A329,Amort!D291,0)</f>
        <v>0</v>
      </c>
      <c r="D329" s="102">
        <f t="shared" si="38"/>
        <v>6.4124999999999988E-2</v>
      </c>
      <c r="E329" s="59">
        <f t="shared" ca="1" si="40"/>
        <v>0</v>
      </c>
      <c r="F329" s="102">
        <f t="shared" si="41"/>
        <v>6.54E-2</v>
      </c>
      <c r="G329" s="59">
        <f t="shared" ca="1" si="42"/>
        <v>0</v>
      </c>
      <c r="H329" s="59"/>
      <c r="I329" s="59"/>
      <c r="J329" s="59"/>
      <c r="K329" s="66"/>
      <c r="L329" s="80">
        <f t="shared" si="43"/>
        <v>0</v>
      </c>
      <c r="M329" s="81">
        <f t="shared" si="44"/>
        <v>0</v>
      </c>
      <c r="N329" s="81"/>
    </row>
    <row r="330" spans="1:14">
      <c r="A330">
        <v>276</v>
      </c>
      <c r="B330" s="62">
        <f t="shared" ca="1" si="45"/>
        <v>54229.3125</v>
      </c>
      <c r="C330" s="122">
        <f>IF($F$7*12&gt;=A330,Amort!D292,0)</f>
        <v>0</v>
      </c>
      <c r="D330" s="102">
        <f t="shared" si="38"/>
        <v>6.4124999999999988E-2</v>
      </c>
      <c r="E330" s="59">
        <f t="shared" ca="1" si="40"/>
        <v>0</v>
      </c>
      <c r="F330" s="102">
        <f t="shared" si="41"/>
        <v>6.54E-2</v>
      </c>
      <c r="G330" s="59">
        <f t="shared" ca="1" si="42"/>
        <v>0</v>
      </c>
      <c r="H330" s="59"/>
      <c r="I330" s="59"/>
      <c r="J330" s="59"/>
      <c r="K330" s="66"/>
      <c r="L330" s="80">
        <f t="shared" si="43"/>
        <v>0</v>
      </c>
      <c r="M330" s="81">
        <f t="shared" si="44"/>
        <v>0</v>
      </c>
      <c r="N330" s="81"/>
    </row>
    <row r="331" spans="1:14">
      <c r="A331">
        <v>277</v>
      </c>
      <c r="B331" s="62">
        <f t="shared" ca="1" si="45"/>
        <v>54259.75</v>
      </c>
      <c r="C331" s="122">
        <f>IF($F$7*12&gt;=A331,Amort!D293,0)</f>
        <v>0</v>
      </c>
      <c r="D331" s="102">
        <f t="shared" si="38"/>
        <v>6.4124999999999988E-2</v>
      </c>
      <c r="E331" s="59">
        <f t="shared" ca="1" si="40"/>
        <v>0</v>
      </c>
      <c r="F331" s="102">
        <f t="shared" si="41"/>
        <v>6.54E-2</v>
      </c>
      <c r="G331" s="59">
        <f t="shared" ca="1" si="42"/>
        <v>0</v>
      </c>
      <c r="H331" s="59"/>
      <c r="I331" s="59"/>
      <c r="J331" s="59"/>
      <c r="K331" s="66"/>
      <c r="L331" s="80">
        <f t="shared" si="43"/>
        <v>0</v>
      </c>
      <c r="M331" s="81">
        <f t="shared" si="44"/>
        <v>0</v>
      </c>
      <c r="N331" s="81"/>
    </row>
    <row r="332" spans="1:14">
      <c r="A332">
        <v>278</v>
      </c>
      <c r="B332" s="62">
        <f t="shared" ca="1" si="45"/>
        <v>54290.1875</v>
      </c>
      <c r="C332" s="122">
        <f>IF($F$7*12&gt;=A332,Amort!D294,0)</f>
        <v>0</v>
      </c>
      <c r="D332" s="102">
        <f t="shared" si="38"/>
        <v>6.4124999999999988E-2</v>
      </c>
      <c r="E332" s="59">
        <f t="shared" ca="1" si="40"/>
        <v>0</v>
      </c>
      <c r="F332" s="102">
        <f t="shared" si="41"/>
        <v>6.54E-2</v>
      </c>
      <c r="G332" s="59">
        <f t="shared" ca="1" si="42"/>
        <v>0</v>
      </c>
      <c r="H332" s="59"/>
      <c r="I332" s="59"/>
      <c r="J332" s="59"/>
      <c r="K332" s="66"/>
      <c r="L332" s="80">
        <f t="shared" si="43"/>
        <v>0</v>
      </c>
      <c r="M332" s="81">
        <f t="shared" si="44"/>
        <v>0</v>
      </c>
      <c r="N332" s="81"/>
    </row>
    <row r="333" spans="1:14">
      <c r="A333">
        <v>279</v>
      </c>
      <c r="B333" s="62">
        <f t="shared" ca="1" si="45"/>
        <v>54320.625</v>
      </c>
      <c r="C333" s="122">
        <f>IF($F$7*12&gt;=A333,Amort!D295,0)</f>
        <v>0</v>
      </c>
      <c r="D333" s="102">
        <f t="shared" si="38"/>
        <v>6.4124999999999988E-2</v>
      </c>
      <c r="E333" s="59">
        <f t="shared" ca="1" si="40"/>
        <v>0</v>
      </c>
      <c r="F333" s="102">
        <f t="shared" si="41"/>
        <v>6.54E-2</v>
      </c>
      <c r="G333" s="59">
        <f t="shared" ca="1" si="42"/>
        <v>0</v>
      </c>
      <c r="H333" s="59"/>
      <c r="I333" s="59"/>
      <c r="J333" s="59"/>
      <c r="K333" s="66"/>
      <c r="L333" s="80">
        <f t="shared" si="43"/>
        <v>0</v>
      </c>
      <c r="M333" s="81">
        <f t="shared" si="44"/>
        <v>0</v>
      </c>
      <c r="N333" s="81"/>
    </row>
    <row r="334" spans="1:14">
      <c r="A334">
        <v>280</v>
      </c>
      <c r="B334" s="62">
        <f t="shared" ca="1" si="45"/>
        <v>54351.0625</v>
      </c>
      <c r="C334" s="122">
        <f>IF($F$7*12&gt;=A334,Amort!D296,0)</f>
        <v>0</v>
      </c>
      <c r="D334" s="102">
        <f t="shared" si="38"/>
        <v>6.4124999999999988E-2</v>
      </c>
      <c r="E334" s="59">
        <f t="shared" ca="1" si="40"/>
        <v>0</v>
      </c>
      <c r="F334" s="102">
        <f t="shared" si="41"/>
        <v>6.54E-2</v>
      </c>
      <c r="G334" s="59">
        <f t="shared" ca="1" si="42"/>
        <v>0</v>
      </c>
      <c r="H334" s="59"/>
      <c r="I334" s="59"/>
      <c r="J334" s="59"/>
      <c r="K334" s="66"/>
      <c r="L334" s="80">
        <f t="shared" si="43"/>
        <v>0</v>
      </c>
      <c r="M334" s="81">
        <f t="shared" si="44"/>
        <v>0</v>
      </c>
      <c r="N334" s="81"/>
    </row>
    <row r="335" spans="1:14">
      <c r="A335">
        <v>281</v>
      </c>
      <c r="B335" s="62">
        <f t="shared" ca="1" si="45"/>
        <v>54381.5</v>
      </c>
      <c r="C335" s="122">
        <f>IF($F$7*12&gt;=A335,Amort!D297,0)</f>
        <v>0</v>
      </c>
      <c r="D335" s="102">
        <f t="shared" si="38"/>
        <v>6.4124999999999988E-2</v>
      </c>
      <c r="E335" s="59">
        <f t="shared" ca="1" si="40"/>
        <v>0</v>
      </c>
      <c r="F335" s="102">
        <f t="shared" si="41"/>
        <v>6.54E-2</v>
      </c>
      <c r="G335" s="59">
        <f t="shared" ca="1" si="42"/>
        <v>0</v>
      </c>
      <c r="H335" s="59"/>
      <c r="I335" s="59"/>
      <c r="J335" s="59"/>
      <c r="K335" s="66"/>
      <c r="L335" s="80">
        <f t="shared" si="43"/>
        <v>0</v>
      </c>
      <c r="M335" s="81">
        <f t="shared" si="44"/>
        <v>0</v>
      </c>
      <c r="N335" s="81"/>
    </row>
    <row r="336" spans="1:14">
      <c r="A336">
        <v>282</v>
      </c>
      <c r="B336" s="62">
        <f t="shared" ca="1" si="45"/>
        <v>54411.9375</v>
      </c>
      <c r="C336" s="122">
        <f>IF($F$7*12&gt;=A336,Amort!D298,0)</f>
        <v>0</v>
      </c>
      <c r="D336" s="102">
        <f t="shared" si="38"/>
        <v>6.4124999999999988E-2</v>
      </c>
      <c r="E336" s="59">
        <f t="shared" ca="1" si="40"/>
        <v>0</v>
      </c>
      <c r="F336" s="102">
        <f t="shared" si="41"/>
        <v>6.54E-2</v>
      </c>
      <c r="G336" s="59">
        <f t="shared" ca="1" si="42"/>
        <v>0</v>
      </c>
      <c r="H336" s="59"/>
      <c r="I336" s="59"/>
      <c r="J336" s="59"/>
      <c r="K336" s="66"/>
      <c r="L336" s="80">
        <f t="shared" si="43"/>
        <v>0</v>
      </c>
      <c r="M336" s="81">
        <f t="shared" si="44"/>
        <v>0</v>
      </c>
      <c r="N336" s="81"/>
    </row>
    <row r="337" spans="1:14">
      <c r="A337">
        <v>283</v>
      </c>
      <c r="B337" s="62">
        <f t="shared" ca="1" si="45"/>
        <v>54442.375</v>
      </c>
      <c r="C337" s="122">
        <f>IF($F$7*12&gt;=A337,Amort!D299,0)</f>
        <v>0</v>
      </c>
      <c r="D337" s="102">
        <f t="shared" si="38"/>
        <v>6.4124999999999988E-2</v>
      </c>
      <c r="E337" s="59">
        <f t="shared" ca="1" si="40"/>
        <v>0</v>
      </c>
      <c r="F337" s="102">
        <f t="shared" si="41"/>
        <v>6.54E-2</v>
      </c>
      <c r="G337" s="59">
        <f t="shared" ca="1" si="42"/>
        <v>0</v>
      </c>
      <c r="H337" s="59"/>
      <c r="I337" s="59"/>
      <c r="J337" s="59"/>
      <c r="K337" s="66"/>
      <c r="L337" s="80">
        <f t="shared" si="43"/>
        <v>0</v>
      </c>
      <c r="M337" s="81">
        <f t="shared" si="44"/>
        <v>0</v>
      </c>
      <c r="N337" s="81"/>
    </row>
    <row r="338" spans="1:14">
      <c r="A338">
        <v>284</v>
      </c>
      <c r="B338" s="62">
        <f t="shared" ca="1" si="45"/>
        <v>54472.8125</v>
      </c>
      <c r="C338" s="122">
        <f>IF($F$7*12&gt;=A338,Amort!D300,0)</f>
        <v>0</v>
      </c>
      <c r="D338" s="102">
        <f t="shared" si="38"/>
        <v>6.4124999999999988E-2</v>
      </c>
      <c r="E338" s="59">
        <f t="shared" ca="1" si="40"/>
        <v>0</v>
      </c>
      <c r="F338" s="102">
        <f t="shared" si="41"/>
        <v>6.54E-2</v>
      </c>
      <c r="G338" s="59">
        <f t="shared" ca="1" si="42"/>
        <v>0</v>
      </c>
      <c r="H338" s="59"/>
      <c r="I338" s="59"/>
      <c r="J338" s="59"/>
      <c r="K338" s="66"/>
      <c r="L338" s="80">
        <f t="shared" si="43"/>
        <v>0</v>
      </c>
      <c r="M338" s="81">
        <f t="shared" si="44"/>
        <v>0</v>
      </c>
      <c r="N338" s="81"/>
    </row>
    <row r="339" spans="1:14">
      <c r="A339">
        <v>285</v>
      </c>
      <c r="B339" s="62">
        <f t="shared" ca="1" si="45"/>
        <v>54503.25</v>
      </c>
      <c r="C339" s="122">
        <f>IF($F$7*12&gt;=A339,Amort!D301,0)</f>
        <v>0</v>
      </c>
      <c r="D339" s="102">
        <f t="shared" si="38"/>
        <v>6.4124999999999988E-2</v>
      </c>
      <c r="E339" s="59">
        <f t="shared" ca="1" si="40"/>
        <v>0</v>
      </c>
      <c r="F339" s="102">
        <f t="shared" si="41"/>
        <v>6.54E-2</v>
      </c>
      <c r="G339" s="59">
        <f t="shared" ca="1" si="42"/>
        <v>0</v>
      </c>
      <c r="H339" s="59"/>
      <c r="I339" s="59"/>
      <c r="J339" s="59"/>
      <c r="K339" s="66"/>
      <c r="L339" s="80">
        <f t="shared" si="43"/>
        <v>0</v>
      </c>
      <c r="M339" s="81">
        <f t="shared" si="44"/>
        <v>0</v>
      </c>
      <c r="N339" s="81"/>
    </row>
    <row r="340" spans="1:14">
      <c r="A340">
        <v>286</v>
      </c>
      <c r="B340" s="62">
        <f t="shared" ca="1" si="45"/>
        <v>54533.6875</v>
      </c>
      <c r="C340" s="122">
        <f>IF($F$7*12&gt;=A340,Amort!D302,0)</f>
        <v>0</v>
      </c>
      <c r="D340" s="102">
        <f t="shared" si="38"/>
        <v>6.4124999999999988E-2</v>
      </c>
      <c r="E340" s="59">
        <f t="shared" ca="1" si="40"/>
        <v>0</v>
      </c>
      <c r="F340" s="102">
        <f t="shared" si="41"/>
        <v>6.54E-2</v>
      </c>
      <c r="G340" s="59">
        <f t="shared" ca="1" si="42"/>
        <v>0</v>
      </c>
      <c r="H340" s="59"/>
      <c r="I340" s="59"/>
      <c r="J340" s="59"/>
      <c r="K340" s="66"/>
      <c r="L340" s="80">
        <f t="shared" si="43"/>
        <v>0</v>
      </c>
      <c r="M340" s="81">
        <f t="shared" si="44"/>
        <v>0</v>
      </c>
      <c r="N340" s="81"/>
    </row>
    <row r="341" spans="1:14">
      <c r="A341">
        <v>287</v>
      </c>
      <c r="B341" s="62">
        <f t="shared" ca="1" si="45"/>
        <v>54564.125</v>
      </c>
      <c r="C341" s="122">
        <f>IF($F$7*12&gt;=A341,Amort!D303,0)</f>
        <v>0</v>
      </c>
      <c r="D341" s="102">
        <f t="shared" si="38"/>
        <v>6.4124999999999988E-2</v>
      </c>
      <c r="E341" s="59">
        <f t="shared" ca="1" si="40"/>
        <v>0</v>
      </c>
      <c r="F341" s="102">
        <f t="shared" si="41"/>
        <v>6.54E-2</v>
      </c>
      <c r="G341" s="59">
        <f t="shared" ca="1" si="42"/>
        <v>0</v>
      </c>
      <c r="H341" s="59"/>
      <c r="I341" s="59"/>
      <c r="J341" s="59"/>
      <c r="K341" s="66"/>
      <c r="L341" s="80">
        <f t="shared" si="43"/>
        <v>0</v>
      </c>
      <c r="M341" s="81">
        <f t="shared" si="44"/>
        <v>0</v>
      </c>
      <c r="N341" s="81"/>
    </row>
    <row r="342" spans="1:14">
      <c r="A342">
        <v>288</v>
      </c>
      <c r="B342" s="62">
        <f t="shared" ca="1" si="45"/>
        <v>54594.5625</v>
      </c>
      <c r="C342" s="122">
        <f>IF($F$7*12&gt;=A342,Amort!D304,0)</f>
        <v>0</v>
      </c>
      <c r="D342" s="102">
        <f t="shared" ref="D342:D405" si="46">D341</f>
        <v>6.4124999999999988E-2</v>
      </c>
      <c r="E342" s="59">
        <f t="shared" ca="1" si="40"/>
        <v>0</v>
      </c>
      <c r="F342" s="102">
        <f t="shared" si="41"/>
        <v>6.54E-2</v>
      </c>
      <c r="G342" s="59">
        <f t="shared" ca="1" si="42"/>
        <v>0</v>
      </c>
      <c r="H342" s="59"/>
      <c r="I342" s="59"/>
      <c r="J342" s="59"/>
      <c r="K342" s="66"/>
      <c r="L342" s="80">
        <f t="shared" si="43"/>
        <v>0</v>
      </c>
      <c r="M342" s="81">
        <f t="shared" si="44"/>
        <v>0</v>
      </c>
      <c r="N342" s="81"/>
    </row>
    <row r="343" spans="1:14">
      <c r="A343">
        <v>289</v>
      </c>
      <c r="B343" s="62">
        <f t="shared" ca="1" si="45"/>
        <v>54625</v>
      </c>
      <c r="C343" s="122">
        <f>IF($F$7*12&gt;=A343,Amort!D305,0)</f>
        <v>0</v>
      </c>
      <c r="D343" s="102">
        <f t="shared" si="46"/>
        <v>6.4124999999999988E-2</v>
      </c>
      <c r="E343" s="59">
        <f t="shared" ca="1" si="40"/>
        <v>0</v>
      </c>
      <c r="F343" s="102">
        <f t="shared" si="41"/>
        <v>6.54E-2</v>
      </c>
      <c r="G343" s="59">
        <f t="shared" ca="1" si="42"/>
        <v>0</v>
      </c>
      <c r="H343" s="59"/>
      <c r="I343" s="59"/>
      <c r="J343" s="59"/>
      <c r="K343" s="66"/>
      <c r="L343" s="80">
        <f t="shared" si="43"/>
        <v>0</v>
      </c>
      <c r="M343" s="81">
        <f t="shared" si="44"/>
        <v>0</v>
      </c>
      <c r="N343" s="81"/>
    </row>
    <row r="344" spans="1:14">
      <c r="A344">
        <v>290</v>
      </c>
      <c r="B344" s="62">
        <f t="shared" ca="1" si="45"/>
        <v>54655.4375</v>
      </c>
      <c r="C344" s="122">
        <f>IF($F$7*12&gt;=A344,Amort!D306,0)</f>
        <v>0</v>
      </c>
      <c r="D344" s="102">
        <f t="shared" si="46"/>
        <v>6.4124999999999988E-2</v>
      </c>
      <c r="E344" s="59">
        <f t="shared" ca="1" si="40"/>
        <v>0</v>
      </c>
      <c r="F344" s="102">
        <f t="shared" si="41"/>
        <v>6.54E-2</v>
      </c>
      <c r="G344" s="59">
        <f t="shared" ca="1" si="42"/>
        <v>0</v>
      </c>
      <c r="H344" s="59"/>
      <c r="I344" s="59"/>
      <c r="J344" s="59"/>
      <c r="K344" s="66"/>
      <c r="L344" s="80">
        <f t="shared" si="43"/>
        <v>0</v>
      </c>
      <c r="M344" s="81">
        <f t="shared" si="44"/>
        <v>0</v>
      </c>
      <c r="N344" s="81"/>
    </row>
    <row r="345" spans="1:14">
      <c r="A345">
        <v>291</v>
      </c>
      <c r="B345" s="62">
        <f t="shared" ca="1" si="45"/>
        <v>54685.875</v>
      </c>
      <c r="C345" s="122">
        <f>IF($F$7*12&gt;=A345,Amort!D307,0)</f>
        <v>0</v>
      </c>
      <c r="D345" s="102">
        <f t="shared" si="46"/>
        <v>6.4124999999999988E-2</v>
      </c>
      <c r="E345" s="59">
        <f t="shared" ca="1" si="40"/>
        <v>0</v>
      </c>
      <c r="F345" s="102">
        <f t="shared" si="41"/>
        <v>6.54E-2</v>
      </c>
      <c r="G345" s="59">
        <f t="shared" ca="1" si="42"/>
        <v>0</v>
      </c>
      <c r="H345" s="59"/>
      <c r="I345" s="59"/>
      <c r="J345" s="59"/>
      <c r="K345" s="66"/>
      <c r="L345" s="80">
        <f t="shared" si="43"/>
        <v>0</v>
      </c>
      <c r="M345" s="81">
        <f t="shared" si="44"/>
        <v>0</v>
      </c>
      <c r="N345" s="81"/>
    </row>
    <row r="346" spans="1:14">
      <c r="A346">
        <v>292</v>
      </c>
      <c r="B346" s="62">
        <f t="shared" ca="1" si="45"/>
        <v>54716.3125</v>
      </c>
      <c r="C346" s="122">
        <f>IF($F$7*12&gt;=A346,Amort!D308,0)</f>
        <v>0</v>
      </c>
      <c r="D346" s="102">
        <f t="shared" si="46"/>
        <v>6.4124999999999988E-2</v>
      </c>
      <c r="E346" s="59">
        <f t="shared" ca="1" si="40"/>
        <v>0</v>
      </c>
      <c r="F346" s="102">
        <f t="shared" si="41"/>
        <v>6.54E-2</v>
      </c>
      <c r="G346" s="59">
        <f t="shared" ca="1" si="42"/>
        <v>0</v>
      </c>
      <c r="H346" s="59"/>
      <c r="I346" s="59"/>
      <c r="J346" s="59"/>
      <c r="K346" s="66"/>
      <c r="L346" s="80">
        <f t="shared" si="43"/>
        <v>0</v>
      </c>
      <c r="M346" s="81">
        <f t="shared" si="44"/>
        <v>0</v>
      </c>
      <c r="N346" s="81"/>
    </row>
    <row r="347" spans="1:14">
      <c r="A347">
        <v>293</v>
      </c>
      <c r="B347" s="62">
        <f t="shared" ca="1" si="45"/>
        <v>54746.75</v>
      </c>
      <c r="C347" s="122">
        <f>IF($F$7*12&gt;=A347,Amort!D309,0)</f>
        <v>0</v>
      </c>
      <c r="D347" s="102">
        <f t="shared" si="46"/>
        <v>6.4124999999999988E-2</v>
      </c>
      <c r="E347" s="59">
        <f t="shared" ca="1" si="40"/>
        <v>0</v>
      </c>
      <c r="F347" s="102">
        <f t="shared" si="41"/>
        <v>6.54E-2</v>
      </c>
      <c r="G347" s="59">
        <f t="shared" ca="1" si="42"/>
        <v>0</v>
      </c>
      <c r="H347" s="59"/>
      <c r="I347" s="59"/>
      <c r="J347" s="59"/>
      <c r="K347" s="66"/>
      <c r="L347" s="80">
        <f t="shared" si="43"/>
        <v>0</v>
      </c>
      <c r="M347" s="81">
        <f t="shared" si="44"/>
        <v>0</v>
      </c>
      <c r="N347" s="81"/>
    </row>
    <row r="348" spans="1:14">
      <c r="A348">
        <v>294</v>
      </c>
      <c r="B348" s="62">
        <f t="shared" ca="1" si="45"/>
        <v>54777.1875</v>
      </c>
      <c r="C348" s="122">
        <f>IF($F$7*12&gt;=A348,Amort!D310,0)</f>
        <v>0</v>
      </c>
      <c r="D348" s="102">
        <f t="shared" si="46"/>
        <v>6.4124999999999988E-2</v>
      </c>
      <c r="E348" s="59">
        <f t="shared" ca="1" si="40"/>
        <v>0</v>
      </c>
      <c r="F348" s="102">
        <f t="shared" si="41"/>
        <v>6.54E-2</v>
      </c>
      <c r="G348" s="59">
        <f t="shared" ca="1" si="42"/>
        <v>0</v>
      </c>
      <c r="H348" s="59"/>
      <c r="I348" s="59"/>
      <c r="J348" s="59"/>
      <c r="K348" s="66"/>
      <c r="L348" s="80">
        <f t="shared" si="43"/>
        <v>0</v>
      </c>
      <c r="M348" s="81">
        <f t="shared" si="44"/>
        <v>0</v>
      </c>
      <c r="N348" s="81"/>
    </row>
    <row r="349" spans="1:14">
      <c r="A349">
        <v>295</v>
      </c>
      <c r="B349" s="62">
        <f t="shared" ca="1" si="45"/>
        <v>54807.625</v>
      </c>
      <c r="C349" s="122">
        <f>IF($F$7*12&gt;=A349,Amort!D311,0)</f>
        <v>0</v>
      </c>
      <c r="D349" s="102">
        <f t="shared" si="46"/>
        <v>6.4124999999999988E-2</v>
      </c>
      <c r="E349" s="59">
        <f t="shared" ca="1" si="40"/>
        <v>0</v>
      </c>
      <c r="F349" s="102">
        <f t="shared" si="41"/>
        <v>6.54E-2</v>
      </c>
      <c r="G349" s="59">
        <f t="shared" ca="1" si="42"/>
        <v>0</v>
      </c>
      <c r="H349" s="59"/>
      <c r="I349" s="59"/>
      <c r="J349" s="59"/>
      <c r="K349" s="66"/>
      <c r="L349" s="80">
        <f t="shared" si="43"/>
        <v>0</v>
      </c>
      <c r="M349" s="81">
        <f t="shared" si="44"/>
        <v>0</v>
      </c>
      <c r="N349" s="81"/>
    </row>
    <row r="350" spans="1:14">
      <c r="A350">
        <v>296</v>
      </c>
      <c r="B350" s="62">
        <f t="shared" ca="1" si="45"/>
        <v>54838.0625</v>
      </c>
      <c r="C350" s="122">
        <f>IF($F$7*12&gt;=A350,Amort!D312,0)</f>
        <v>0</v>
      </c>
      <c r="D350" s="102">
        <f t="shared" si="46"/>
        <v>6.4124999999999988E-2</v>
      </c>
      <c r="E350" s="59">
        <f t="shared" ca="1" si="40"/>
        <v>0</v>
      </c>
      <c r="F350" s="102">
        <f t="shared" si="41"/>
        <v>6.54E-2</v>
      </c>
      <c r="G350" s="59">
        <f t="shared" ca="1" si="42"/>
        <v>0</v>
      </c>
      <c r="H350" s="59"/>
      <c r="I350" s="59"/>
      <c r="J350" s="59"/>
      <c r="K350" s="66"/>
      <c r="L350" s="80">
        <f t="shared" si="43"/>
        <v>0</v>
      </c>
      <c r="M350" s="81">
        <f t="shared" si="44"/>
        <v>0</v>
      </c>
      <c r="N350" s="81"/>
    </row>
    <row r="351" spans="1:14">
      <c r="A351">
        <v>297</v>
      </c>
      <c r="B351" s="62">
        <f t="shared" ca="1" si="45"/>
        <v>54868.5</v>
      </c>
      <c r="C351" s="122">
        <f>IF($F$7*12&gt;=A351,Amort!D313,0)</f>
        <v>0</v>
      </c>
      <c r="D351" s="102">
        <f t="shared" si="46"/>
        <v>6.4124999999999988E-2</v>
      </c>
      <c r="E351" s="59">
        <f t="shared" ca="1" si="40"/>
        <v>0</v>
      </c>
      <c r="F351" s="102">
        <f t="shared" si="41"/>
        <v>6.54E-2</v>
      </c>
      <c r="G351" s="59">
        <f t="shared" ca="1" si="42"/>
        <v>0</v>
      </c>
      <c r="H351" s="59"/>
      <c r="I351" s="59"/>
      <c r="J351" s="59"/>
      <c r="K351" s="66"/>
      <c r="L351" s="80">
        <f t="shared" si="43"/>
        <v>0</v>
      </c>
      <c r="M351" s="81">
        <f t="shared" si="44"/>
        <v>0</v>
      </c>
      <c r="N351" s="81"/>
    </row>
    <row r="352" spans="1:14">
      <c r="A352">
        <v>298</v>
      </c>
      <c r="B352" s="62">
        <f t="shared" ca="1" si="45"/>
        <v>54898.9375</v>
      </c>
      <c r="C352" s="122">
        <f>IF($F$7*12&gt;=A352,Amort!D314,0)</f>
        <v>0</v>
      </c>
      <c r="D352" s="102">
        <f t="shared" si="46"/>
        <v>6.4124999999999988E-2</v>
      </c>
      <c r="E352" s="59">
        <f t="shared" ca="1" si="40"/>
        <v>0</v>
      </c>
      <c r="F352" s="102">
        <f t="shared" si="41"/>
        <v>6.54E-2</v>
      </c>
      <c r="G352" s="59">
        <f t="shared" ca="1" si="42"/>
        <v>0</v>
      </c>
      <c r="H352" s="59"/>
      <c r="I352" s="59"/>
      <c r="J352" s="59"/>
      <c r="K352" s="66"/>
      <c r="L352" s="80">
        <f t="shared" si="43"/>
        <v>0</v>
      </c>
      <c r="M352" s="81">
        <f t="shared" si="44"/>
        <v>0</v>
      </c>
      <c r="N352" s="81"/>
    </row>
    <row r="353" spans="1:14">
      <c r="A353">
        <v>299</v>
      </c>
      <c r="B353" s="62">
        <f t="shared" ca="1" si="45"/>
        <v>54929.375</v>
      </c>
      <c r="C353" s="122">
        <f>IF($F$7*12&gt;=A353,Amort!D315,0)</f>
        <v>0</v>
      </c>
      <c r="D353" s="102">
        <f t="shared" si="46"/>
        <v>6.4124999999999988E-2</v>
      </c>
      <c r="E353" s="59">
        <f t="shared" ca="1" si="40"/>
        <v>0</v>
      </c>
      <c r="F353" s="102">
        <f t="shared" si="41"/>
        <v>6.54E-2</v>
      </c>
      <c r="G353" s="59">
        <f t="shared" ca="1" si="42"/>
        <v>0</v>
      </c>
      <c r="H353" s="59"/>
      <c r="I353" s="59"/>
      <c r="J353" s="59"/>
      <c r="K353" s="66"/>
      <c r="L353" s="80">
        <f t="shared" si="43"/>
        <v>0</v>
      </c>
      <c r="M353" s="81">
        <f t="shared" si="44"/>
        <v>0</v>
      </c>
      <c r="N353" s="81"/>
    </row>
    <row r="354" spans="1:14">
      <c r="A354">
        <v>300</v>
      </c>
      <c r="B354" s="62">
        <f t="shared" ca="1" si="45"/>
        <v>54959.8125</v>
      </c>
      <c r="C354" s="122">
        <f>IF($F$7*12&gt;=A354,Amort!D316,0)</f>
        <v>0</v>
      </c>
      <c r="D354" s="102">
        <f t="shared" si="46"/>
        <v>6.4124999999999988E-2</v>
      </c>
      <c r="E354" s="59">
        <f t="shared" ca="1" si="40"/>
        <v>0</v>
      </c>
      <c r="F354" s="102">
        <f t="shared" si="41"/>
        <v>6.54E-2</v>
      </c>
      <c r="G354" s="59">
        <f t="shared" ca="1" si="42"/>
        <v>0</v>
      </c>
      <c r="H354" s="59"/>
      <c r="I354" s="59"/>
      <c r="J354" s="59"/>
      <c r="K354" s="66"/>
      <c r="L354" s="80">
        <f t="shared" si="43"/>
        <v>0</v>
      </c>
      <c r="M354" s="81">
        <f t="shared" si="44"/>
        <v>0</v>
      </c>
      <c r="N354" s="81"/>
    </row>
    <row r="355" spans="1:14">
      <c r="A355">
        <v>301</v>
      </c>
      <c r="B355" s="62">
        <f t="shared" ca="1" si="45"/>
        <v>54990.25</v>
      </c>
      <c r="C355" s="122">
        <f>IF($F$7*12&gt;=A355,Amort!D317,0)</f>
        <v>0</v>
      </c>
      <c r="D355" s="102">
        <f t="shared" si="46"/>
        <v>6.4124999999999988E-2</v>
      </c>
      <c r="E355" s="59">
        <f t="shared" ca="1" si="40"/>
        <v>0</v>
      </c>
      <c r="F355" s="102">
        <f t="shared" si="41"/>
        <v>6.54E-2</v>
      </c>
      <c r="G355" s="59">
        <f t="shared" ca="1" si="42"/>
        <v>0</v>
      </c>
      <c r="H355" s="59"/>
      <c r="I355" s="59"/>
      <c r="J355" s="59"/>
      <c r="K355" s="66"/>
      <c r="L355" s="80">
        <f t="shared" si="43"/>
        <v>0</v>
      </c>
      <c r="M355" s="81">
        <f t="shared" si="44"/>
        <v>0</v>
      </c>
      <c r="N355" s="81"/>
    </row>
    <row r="356" spans="1:14">
      <c r="A356">
        <v>302</v>
      </c>
      <c r="B356" s="62">
        <f t="shared" ca="1" si="45"/>
        <v>55020.6875</v>
      </c>
      <c r="C356" s="122">
        <f>IF($F$7*12&gt;=A356,Amort!D318,0)</f>
        <v>0</v>
      </c>
      <c r="D356" s="102">
        <f t="shared" si="46"/>
        <v>6.4124999999999988E-2</v>
      </c>
      <c r="E356" s="59">
        <f t="shared" ca="1" si="40"/>
        <v>0</v>
      </c>
      <c r="F356" s="102">
        <f t="shared" si="41"/>
        <v>6.54E-2</v>
      </c>
      <c r="G356" s="59">
        <f t="shared" ca="1" si="42"/>
        <v>0</v>
      </c>
      <c r="H356" s="59"/>
      <c r="I356" s="59"/>
      <c r="J356" s="59"/>
      <c r="L356" s="80">
        <f>SUM(L55:L355)</f>
        <v>1000000</v>
      </c>
      <c r="M356" s="80">
        <f>SUM(M55:M355)</f>
        <v>57383098.677436225</v>
      </c>
      <c r="N356" s="80"/>
    </row>
    <row r="357" spans="1:14">
      <c r="A357">
        <v>303</v>
      </c>
      <c r="B357" s="62">
        <f t="shared" ca="1" si="45"/>
        <v>55051.125</v>
      </c>
      <c r="C357" s="122">
        <f>IF($F$7*12&gt;=A357,Amort!D319,0)</f>
        <v>0</v>
      </c>
      <c r="D357" s="102">
        <f t="shared" si="46"/>
        <v>6.4124999999999988E-2</v>
      </c>
      <c r="E357" s="59">
        <f t="shared" ca="1" si="40"/>
        <v>0</v>
      </c>
      <c r="F357" s="102">
        <f t="shared" si="41"/>
        <v>6.54E-2</v>
      </c>
      <c r="G357" s="59">
        <f t="shared" ca="1" si="42"/>
        <v>0</v>
      </c>
      <c r="H357" s="59"/>
      <c r="I357" s="59"/>
      <c r="J357" s="59"/>
    </row>
    <row r="358" spans="1:14">
      <c r="A358">
        <v>304</v>
      </c>
      <c r="B358" s="62">
        <f t="shared" ca="1" si="45"/>
        <v>55081.5625</v>
      </c>
      <c r="C358" s="122">
        <f>IF($F$7*12&gt;=A358,Amort!D320,0)</f>
        <v>0</v>
      </c>
      <c r="D358" s="102">
        <f t="shared" si="46"/>
        <v>6.4124999999999988E-2</v>
      </c>
      <c r="E358" s="59">
        <f t="shared" ca="1" si="40"/>
        <v>0</v>
      </c>
      <c r="F358" s="102">
        <f t="shared" si="41"/>
        <v>6.54E-2</v>
      </c>
      <c r="G358" s="59">
        <f t="shared" ca="1" si="42"/>
        <v>0</v>
      </c>
      <c r="H358" s="59"/>
      <c r="I358" s="59"/>
      <c r="J358" s="59"/>
    </row>
    <row r="359" spans="1:14">
      <c r="A359">
        <v>305</v>
      </c>
      <c r="B359" s="62">
        <f t="shared" ca="1" si="45"/>
        <v>55112</v>
      </c>
      <c r="C359" s="122">
        <f>IF($F$7*12&gt;=A359,Amort!D321,0)</f>
        <v>0</v>
      </c>
      <c r="D359" s="102">
        <f t="shared" si="46"/>
        <v>6.4124999999999988E-2</v>
      </c>
      <c r="E359" s="59">
        <f t="shared" ca="1" si="40"/>
        <v>0</v>
      </c>
      <c r="F359" s="102">
        <f t="shared" si="41"/>
        <v>6.54E-2</v>
      </c>
      <c r="G359" s="59">
        <f t="shared" ca="1" si="42"/>
        <v>0</v>
      </c>
      <c r="H359" s="59"/>
      <c r="I359" s="59"/>
      <c r="J359" s="59"/>
    </row>
    <row r="360" spans="1:14">
      <c r="A360">
        <v>306</v>
      </c>
      <c r="B360" s="62">
        <f t="shared" ca="1" si="45"/>
        <v>55142.4375</v>
      </c>
      <c r="C360" s="122">
        <f>IF($F$7*12&gt;=A360,Amort!D322,0)</f>
        <v>0</v>
      </c>
      <c r="D360" s="102">
        <f t="shared" si="46"/>
        <v>6.4124999999999988E-2</v>
      </c>
      <c r="E360" s="59">
        <f t="shared" ca="1" si="40"/>
        <v>0</v>
      </c>
      <c r="F360" s="102">
        <f t="shared" si="41"/>
        <v>6.54E-2</v>
      </c>
      <c r="G360" s="59">
        <f t="shared" ca="1" si="42"/>
        <v>0</v>
      </c>
      <c r="H360" s="59"/>
      <c r="I360" s="59"/>
      <c r="J360" s="59"/>
    </row>
    <row r="361" spans="1:14">
      <c r="A361">
        <v>307</v>
      </c>
      <c r="B361" s="62">
        <f t="shared" ca="1" si="45"/>
        <v>55172.875</v>
      </c>
      <c r="C361" s="122">
        <f>IF($F$7*12&gt;=A361,Amort!D323,0)</f>
        <v>0</v>
      </c>
      <c r="D361" s="102">
        <f t="shared" si="46"/>
        <v>6.4124999999999988E-2</v>
      </c>
      <c r="E361" s="59">
        <f t="shared" ca="1" si="40"/>
        <v>0</v>
      </c>
      <c r="F361" s="102">
        <f t="shared" si="41"/>
        <v>6.54E-2</v>
      </c>
      <c r="G361" s="59">
        <f t="shared" ca="1" si="42"/>
        <v>0</v>
      </c>
      <c r="H361" s="59"/>
      <c r="I361" s="59"/>
      <c r="J361" s="59"/>
    </row>
    <row r="362" spans="1:14">
      <c r="A362">
        <v>308</v>
      </c>
      <c r="B362" s="62">
        <f t="shared" ca="1" si="45"/>
        <v>55203.3125</v>
      </c>
      <c r="C362" s="122">
        <f>IF($F$7*12&gt;=A362,Amort!D324,0)</f>
        <v>0</v>
      </c>
      <c r="D362" s="102">
        <f t="shared" si="46"/>
        <v>6.4124999999999988E-2</v>
      </c>
      <c r="E362" s="59">
        <f t="shared" ca="1" si="40"/>
        <v>0</v>
      </c>
      <c r="F362" s="102">
        <f t="shared" si="41"/>
        <v>6.54E-2</v>
      </c>
      <c r="G362" s="59">
        <f t="shared" ca="1" si="42"/>
        <v>0</v>
      </c>
      <c r="H362" s="59"/>
      <c r="I362" s="59"/>
      <c r="J362" s="59"/>
    </row>
    <row r="363" spans="1:14">
      <c r="A363">
        <v>309</v>
      </c>
      <c r="B363" s="62">
        <f t="shared" ca="1" si="45"/>
        <v>55233.75</v>
      </c>
      <c r="C363" s="122">
        <f>IF($F$7*12&gt;=A363,Amort!D325,0)</f>
        <v>0</v>
      </c>
      <c r="D363" s="102">
        <f t="shared" si="46"/>
        <v>6.4124999999999988E-2</v>
      </c>
      <c r="E363" s="59">
        <f t="shared" ca="1" si="40"/>
        <v>0</v>
      </c>
      <c r="F363" s="102">
        <f t="shared" si="41"/>
        <v>6.54E-2</v>
      </c>
      <c r="G363" s="59">
        <f t="shared" ca="1" si="42"/>
        <v>0</v>
      </c>
      <c r="H363" s="59"/>
      <c r="I363" s="59"/>
      <c r="J363" s="59"/>
    </row>
    <row r="364" spans="1:14">
      <c r="A364">
        <v>310</v>
      </c>
      <c r="B364" s="62">
        <f t="shared" ca="1" si="45"/>
        <v>55264.1875</v>
      </c>
      <c r="C364" s="122">
        <f>IF($F$7*12&gt;=A364,Amort!D326,0)</f>
        <v>0</v>
      </c>
      <c r="D364" s="102">
        <f t="shared" si="46"/>
        <v>6.4124999999999988E-2</v>
      </c>
      <c r="E364" s="59">
        <f t="shared" ca="1" si="40"/>
        <v>0</v>
      </c>
      <c r="F364" s="102">
        <f t="shared" si="41"/>
        <v>6.54E-2</v>
      </c>
      <c r="G364" s="59">
        <f t="shared" ca="1" si="42"/>
        <v>0</v>
      </c>
      <c r="H364" s="59"/>
      <c r="I364" s="59"/>
      <c r="J364" s="59"/>
    </row>
    <row r="365" spans="1:14">
      <c r="A365">
        <v>311</v>
      </c>
      <c r="B365" s="62">
        <f t="shared" ca="1" si="45"/>
        <v>55294.625</v>
      </c>
      <c r="C365" s="122">
        <f>IF($F$7*12&gt;=A365,Amort!D327,0)</f>
        <v>0</v>
      </c>
      <c r="D365" s="102">
        <f t="shared" si="46"/>
        <v>6.4124999999999988E-2</v>
      </c>
      <c r="E365" s="59">
        <f t="shared" ca="1" si="40"/>
        <v>0</v>
      </c>
      <c r="F365" s="102">
        <f t="shared" si="41"/>
        <v>6.54E-2</v>
      </c>
      <c r="G365" s="59">
        <f t="shared" ca="1" si="42"/>
        <v>0</v>
      </c>
      <c r="H365" s="59"/>
      <c r="I365" s="59"/>
      <c r="J365" s="59"/>
    </row>
    <row r="366" spans="1:14">
      <c r="A366">
        <v>312</v>
      </c>
      <c r="B366" s="62">
        <f t="shared" ca="1" si="45"/>
        <v>55325.0625</v>
      </c>
      <c r="C366" s="122">
        <f>IF($F$7*12&gt;=A366,Amort!D328,0)</f>
        <v>0</v>
      </c>
      <c r="D366" s="102">
        <f t="shared" si="46"/>
        <v>6.4124999999999988E-2</v>
      </c>
      <c r="E366" s="59">
        <f t="shared" ca="1" si="40"/>
        <v>0</v>
      </c>
      <c r="F366" s="102">
        <f t="shared" si="41"/>
        <v>6.54E-2</v>
      </c>
      <c r="G366" s="59">
        <f t="shared" ca="1" si="42"/>
        <v>0</v>
      </c>
      <c r="H366" s="59"/>
      <c r="I366" s="59"/>
      <c r="J366" s="59"/>
    </row>
    <row r="367" spans="1:14">
      <c r="A367">
        <v>313</v>
      </c>
      <c r="B367" s="62">
        <f t="shared" ca="1" si="45"/>
        <v>55355.5</v>
      </c>
      <c r="C367" s="122">
        <f>IF($F$7*12&gt;=A367,Amort!D329,0)</f>
        <v>0</v>
      </c>
      <c r="D367" s="102">
        <f t="shared" si="46"/>
        <v>6.4124999999999988E-2</v>
      </c>
      <c r="E367" s="59">
        <f t="shared" ca="1" si="40"/>
        <v>0</v>
      </c>
      <c r="F367" s="102">
        <f t="shared" si="41"/>
        <v>6.54E-2</v>
      </c>
      <c r="G367" s="59">
        <f t="shared" ca="1" si="42"/>
        <v>0</v>
      </c>
      <c r="H367" s="59"/>
      <c r="I367" s="59"/>
      <c r="J367" s="59"/>
    </row>
    <row r="368" spans="1:14">
      <c r="A368">
        <v>314</v>
      </c>
      <c r="B368" s="62">
        <f t="shared" ca="1" si="45"/>
        <v>55385.9375</v>
      </c>
      <c r="C368" s="122">
        <f>IF($F$7*12&gt;=A368,Amort!D330,0)</f>
        <v>0</v>
      </c>
      <c r="D368" s="102">
        <f t="shared" si="46"/>
        <v>6.4124999999999988E-2</v>
      </c>
      <c r="E368" s="59">
        <f t="shared" ca="1" si="40"/>
        <v>0</v>
      </c>
      <c r="F368" s="102">
        <f t="shared" si="41"/>
        <v>6.54E-2</v>
      </c>
      <c r="G368" s="59">
        <f t="shared" ca="1" si="42"/>
        <v>0</v>
      </c>
      <c r="H368" s="59"/>
      <c r="I368" s="59"/>
      <c r="J368" s="59"/>
    </row>
    <row r="369" spans="1:10">
      <c r="A369">
        <v>315</v>
      </c>
      <c r="B369" s="62">
        <f t="shared" ca="1" si="45"/>
        <v>55416.375</v>
      </c>
      <c r="C369" s="122">
        <f>IF($F$7*12&gt;=A369,Amort!D331,0)</f>
        <v>0</v>
      </c>
      <c r="D369" s="102">
        <f t="shared" si="46"/>
        <v>6.4124999999999988E-2</v>
      </c>
      <c r="E369" s="59">
        <f t="shared" ca="1" si="40"/>
        <v>0</v>
      </c>
      <c r="F369" s="102">
        <f t="shared" si="41"/>
        <v>6.54E-2</v>
      </c>
      <c r="G369" s="59">
        <f t="shared" ca="1" si="42"/>
        <v>0</v>
      </c>
      <c r="H369" s="59"/>
      <c r="I369" s="59"/>
      <c r="J369" s="59"/>
    </row>
    <row r="370" spans="1:10">
      <c r="A370">
        <v>316</v>
      </c>
      <c r="B370" s="62">
        <f t="shared" ca="1" si="45"/>
        <v>55446.8125</v>
      </c>
      <c r="C370" s="122">
        <f>IF($F$7*12&gt;=A370,Amort!D332,0)</f>
        <v>0</v>
      </c>
      <c r="D370" s="102">
        <f t="shared" si="46"/>
        <v>6.4124999999999988E-2</v>
      </c>
      <c r="E370" s="59">
        <f t="shared" ca="1" si="40"/>
        <v>0</v>
      </c>
      <c r="F370" s="102">
        <f t="shared" si="41"/>
        <v>6.54E-2</v>
      </c>
      <c r="G370" s="59">
        <f t="shared" ca="1" si="42"/>
        <v>0</v>
      </c>
      <c r="H370" s="59"/>
      <c r="I370" s="59"/>
      <c r="J370" s="59"/>
    </row>
    <row r="371" spans="1:10">
      <c r="A371">
        <v>317</v>
      </c>
      <c r="B371" s="62">
        <f t="shared" ca="1" si="45"/>
        <v>55477.25</v>
      </c>
      <c r="C371" s="122">
        <f>IF($F$7*12&gt;=A371,Amort!D333,0)</f>
        <v>0</v>
      </c>
      <c r="D371" s="102">
        <f t="shared" si="46"/>
        <v>6.4124999999999988E-2</v>
      </c>
      <c r="E371" s="59">
        <f t="shared" ca="1" si="40"/>
        <v>0</v>
      </c>
      <c r="F371" s="102">
        <f t="shared" si="41"/>
        <v>6.54E-2</v>
      </c>
      <c r="G371" s="59">
        <f t="shared" ca="1" si="42"/>
        <v>0</v>
      </c>
      <c r="H371" s="59"/>
      <c r="I371" s="59"/>
      <c r="J371" s="59"/>
    </row>
    <row r="372" spans="1:10">
      <c r="A372">
        <v>318</v>
      </c>
      <c r="B372" s="62">
        <f t="shared" ca="1" si="45"/>
        <v>55507.6875</v>
      </c>
      <c r="C372" s="122">
        <f>IF($F$7*12&gt;=A372,Amort!D334,0)</f>
        <v>0</v>
      </c>
      <c r="D372" s="102">
        <f t="shared" si="46"/>
        <v>6.4124999999999988E-2</v>
      </c>
      <c r="E372" s="59">
        <f t="shared" ca="1" si="40"/>
        <v>0</v>
      </c>
      <c r="F372" s="102">
        <f t="shared" si="41"/>
        <v>6.54E-2</v>
      </c>
      <c r="G372" s="59">
        <f t="shared" ca="1" si="42"/>
        <v>0</v>
      </c>
      <c r="H372" s="59"/>
      <c r="I372" s="59"/>
      <c r="J372" s="59"/>
    </row>
    <row r="373" spans="1:10">
      <c r="A373">
        <v>319</v>
      </c>
      <c r="B373" s="62">
        <f t="shared" ca="1" si="45"/>
        <v>55538.125</v>
      </c>
      <c r="C373" s="122">
        <f>IF($F$7*12&gt;=A373,Amort!D335,0)</f>
        <v>0</v>
      </c>
      <c r="D373" s="102">
        <f t="shared" si="46"/>
        <v>6.4124999999999988E-2</v>
      </c>
      <c r="E373" s="59">
        <f t="shared" ca="1" si="40"/>
        <v>0</v>
      </c>
      <c r="F373" s="102">
        <f t="shared" si="41"/>
        <v>6.54E-2</v>
      </c>
      <c r="G373" s="59">
        <f t="shared" ca="1" si="42"/>
        <v>0</v>
      </c>
      <c r="H373" s="59"/>
      <c r="I373" s="59"/>
      <c r="J373" s="59"/>
    </row>
    <row r="374" spans="1:10">
      <c r="A374">
        <v>320</v>
      </c>
      <c r="B374" s="62">
        <f t="shared" ca="1" si="45"/>
        <v>55568.5625</v>
      </c>
      <c r="C374" s="122">
        <f>IF($F$7*12&gt;=A374,Amort!D336,0)</f>
        <v>0</v>
      </c>
      <c r="D374" s="102">
        <f t="shared" si="46"/>
        <v>6.4124999999999988E-2</v>
      </c>
      <c r="E374" s="59">
        <f t="shared" ca="1" si="40"/>
        <v>0</v>
      </c>
      <c r="F374" s="102">
        <f t="shared" si="41"/>
        <v>6.54E-2</v>
      </c>
      <c r="G374" s="59">
        <f t="shared" ca="1" si="42"/>
        <v>0</v>
      </c>
      <c r="H374" s="59"/>
      <c r="I374" s="59"/>
      <c r="J374" s="59"/>
    </row>
    <row r="375" spans="1:10">
      <c r="A375">
        <v>321</v>
      </c>
      <c r="B375" s="62">
        <f t="shared" ca="1" si="45"/>
        <v>55599</v>
      </c>
      <c r="C375" s="122">
        <f>IF($F$7*12&gt;=A375,Amort!D337,0)</f>
        <v>0</v>
      </c>
      <c r="D375" s="102">
        <f t="shared" si="46"/>
        <v>6.4124999999999988E-2</v>
      </c>
      <c r="E375" s="59">
        <f t="shared" ca="1" si="40"/>
        <v>0</v>
      </c>
      <c r="F375" s="102">
        <f t="shared" si="41"/>
        <v>6.54E-2</v>
      </c>
      <c r="G375" s="59">
        <f t="shared" ca="1" si="42"/>
        <v>0</v>
      </c>
      <c r="H375" s="59"/>
      <c r="I375" s="59"/>
      <c r="J375" s="59"/>
    </row>
    <row r="376" spans="1:10">
      <c r="A376">
        <v>322</v>
      </c>
      <c r="B376" s="62">
        <f t="shared" ca="1" si="45"/>
        <v>55629.4375</v>
      </c>
      <c r="C376" s="122">
        <f>IF($F$7*12&gt;=A376,Amort!D338,0)</f>
        <v>0</v>
      </c>
      <c r="D376" s="102">
        <f t="shared" si="46"/>
        <v>6.4124999999999988E-2</v>
      </c>
      <c r="E376" s="59">
        <f t="shared" ref="E376:E415" ca="1" si="47">C376*D376*(B377-B376)/$P$12</f>
        <v>0</v>
      </c>
      <c r="F376" s="102">
        <f t="shared" ref="F376:F415" si="48">$F$10</f>
        <v>6.54E-2</v>
      </c>
      <c r="G376" s="59">
        <f t="shared" ref="G376:G415" ca="1" si="49">C376*F376*(B377-B376)/$P$12</f>
        <v>0</v>
      </c>
      <c r="H376" s="59"/>
      <c r="I376" s="59"/>
      <c r="J376" s="59"/>
    </row>
    <row r="377" spans="1:10">
      <c r="A377">
        <v>323</v>
      </c>
      <c r="B377" s="62">
        <f t="shared" ca="1" si="45"/>
        <v>55659.875</v>
      </c>
      <c r="C377" s="122">
        <f>IF($F$7*12&gt;=A377,Amort!D339,0)</f>
        <v>0</v>
      </c>
      <c r="D377" s="102">
        <f t="shared" si="46"/>
        <v>6.4124999999999988E-2</v>
      </c>
      <c r="E377" s="59">
        <f t="shared" ca="1" si="47"/>
        <v>0</v>
      </c>
      <c r="F377" s="102">
        <f t="shared" si="48"/>
        <v>6.54E-2</v>
      </c>
      <c r="G377" s="59">
        <f t="shared" ca="1" si="49"/>
        <v>0</v>
      </c>
      <c r="H377" s="59"/>
      <c r="I377" s="59"/>
      <c r="J377" s="59"/>
    </row>
    <row r="378" spans="1:10">
      <c r="A378">
        <v>324</v>
      </c>
      <c r="B378" s="62">
        <f t="shared" ca="1" si="45"/>
        <v>55690.3125</v>
      </c>
      <c r="C378" s="122">
        <f>IF($F$7*12&gt;=A378,Amort!D340,0)</f>
        <v>0</v>
      </c>
      <c r="D378" s="102">
        <f t="shared" si="46"/>
        <v>6.4124999999999988E-2</v>
      </c>
      <c r="E378" s="59">
        <f t="shared" ca="1" si="47"/>
        <v>0</v>
      </c>
      <c r="F378" s="102">
        <f t="shared" si="48"/>
        <v>6.54E-2</v>
      </c>
      <c r="G378" s="59">
        <f t="shared" ca="1" si="49"/>
        <v>0</v>
      </c>
      <c r="H378" s="59"/>
      <c r="I378" s="59"/>
      <c r="J378" s="59"/>
    </row>
    <row r="379" spans="1:10">
      <c r="A379">
        <v>325</v>
      </c>
      <c r="B379" s="62">
        <f t="shared" ca="1" si="45"/>
        <v>55720.75</v>
      </c>
      <c r="C379" s="122">
        <f>IF($F$7*12&gt;=A379,Amort!D341,0)</f>
        <v>0</v>
      </c>
      <c r="D379" s="102">
        <f t="shared" si="46"/>
        <v>6.4124999999999988E-2</v>
      </c>
      <c r="E379" s="59">
        <f t="shared" ca="1" si="47"/>
        <v>0</v>
      </c>
      <c r="F379" s="102">
        <f t="shared" si="48"/>
        <v>6.54E-2</v>
      </c>
      <c r="G379" s="59">
        <f t="shared" ca="1" si="49"/>
        <v>0</v>
      </c>
      <c r="H379" s="59"/>
      <c r="I379" s="59"/>
      <c r="J379" s="59"/>
    </row>
    <row r="380" spans="1:10">
      <c r="A380">
        <v>326</v>
      </c>
      <c r="B380" s="62">
        <f t="shared" ca="1" si="45"/>
        <v>55751.1875</v>
      </c>
      <c r="C380" s="122">
        <f>IF($F$7*12&gt;=A380,Amort!D342,0)</f>
        <v>0</v>
      </c>
      <c r="D380" s="102">
        <f t="shared" si="46"/>
        <v>6.4124999999999988E-2</v>
      </c>
      <c r="E380" s="59">
        <f t="shared" ca="1" si="47"/>
        <v>0</v>
      </c>
      <c r="F380" s="102">
        <f t="shared" si="48"/>
        <v>6.54E-2</v>
      </c>
      <c r="G380" s="59">
        <f t="shared" ca="1" si="49"/>
        <v>0</v>
      </c>
      <c r="H380" s="59"/>
      <c r="I380" s="59"/>
      <c r="J380" s="59"/>
    </row>
    <row r="381" spans="1:10">
      <c r="A381">
        <v>327</v>
      </c>
      <c r="B381" s="62">
        <f t="shared" ca="1" si="45"/>
        <v>55781.625</v>
      </c>
      <c r="C381" s="122">
        <f>IF($F$7*12&gt;=A381,Amort!D343,0)</f>
        <v>0</v>
      </c>
      <c r="D381" s="102">
        <f t="shared" si="46"/>
        <v>6.4124999999999988E-2</v>
      </c>
      <c r="E381" s="59">
        <f t="shared" ca="1" si="47"/>
        <v>0</v>
      </c>
      <c r="F381" s="102">
        <f t="shared" si="48"/>
        <v>6.54E-2</v>
      </c>
      <c r="G381" s="59">
        <f t="shared" ca="1" si="49"/>
        <v>0</v>
      </c>
      <c r="H381" s="59"/>
      <c r="I381" s="59"/>
      <c r="J381" s="59"/>
    </row>
    <row r="382" spans="1:10">
      <c r="A382">
        <v>328</v>
      </c>
      <c r="B382" s="62">
        <f t="shared" ca="1" si="45"/>
        <v>55812.0625</v>
      </c>
      <c r="C382" s="122">
        <f>IF($F$7*12&gt;=A382,Amort!D344,0)</f>
        <v>0</v>
      </c>
      <c r="D382" s="102">
        <f t="shared" si="46"/>
        <v>6.4124999999999988E-2</v>
      </c>
      <c r="E382" s="59">
        <f t="shared" ca="1" si="47"/>
        <v>0</v>
      </c>
      <c r="F382" s="102">
        <f t="shared" si="48"/>
        <v>6.54E-2</v>
      </c>
      <c r="G382" s="59">
        <f t="shared" ca="1" si="49"/>
        <v>0</v>
      </c>
      <c r="H382" s="59"/>
      <c r="I382" s="59"/>
      <c r="J382" s="59"/>
    </row>
    <row r="383" spans="1:10">
      <c r="A383">
        <v>329</v>
      </c>
      <c r="B383" s="62">
        <f t="shared" ca="1" si="45"/>
        <v>55842.5</v>
      </c>
      <c r="C383" s="122">
        <f>IF($F$7*12&gt;=A383,Amort!D345,0)</f>
        <v>0</v>
      </c>
      <c r="D383" s="102">
        <f t="shared" si="46"/>
        <v>6.4124999999999988E-2</v>
      </c>
      <c r="E383" s="59">
        <f t="shared" ca="1" si="47"/>
        <v>0</v>
      </c>
      <c r="F383" s="102">
        <f t="shared" si="48"/>
        <v>6.54E-2</v>
      </c>
      <c r="G383" s="59">
        <f t="shared" ca="1" si="49"/>
        <v>0</v>
      </c>
      <c r="H383" s="59"/>
      <c r="I383" s="59"/>
      <c r="J383" s="59"/>
    </row>
    <row r="384" spans="1:10">
      <c r="A384">
        <v>330</v>
      </c>
      <c r="B384" s="62">
        <f t="shared" ref="B384:B415" ca="1" si="50">B383+30.4375</f>
        <v>55872.9375</v>
      </c>
      <c r="C384" s="122">
        <f>IF($F$7*12&gt;=A384,Amort!D346,0)</f>
        <v>0</v>
      </c>
      <c r="D384" s="102">
        <f t="shared" si="46"/>
        <v>6.4124999999999988E-2</v>
      </c>
      <c r="E384" s="59">
        <f t="shared" ca="1" si="47"/>
        <v>0</v>
      </c>
      <c r="F384" s="102">
        <f t="shared" si="48"/>
        <v>6.54E-2</v>
      </c>
      <c r="G384" s="59">
        <f t="shared" ca="1" si="49"/>
        <v>0</v>
      </c>
      <c r="H384" s="59"/>
      <c r="I384" s="59"/>
      <c r="J384" s="59"/>
    </row>
    <row r="385" spans="1:10">
      <c r="A385">
        <v>331</v>
      </c>
      <c r="B385" s="62">
        <f t="shared" ca="1" si="50"/>
        <v>55903.375</v>
      </c>
      <c r="C385" s="122">
        <f>IF($F$7*12&gt;=A385,Amort!D347,0)</f>
        <v>0</v>
      </c>
      <c r="D385" s="102">
        <f t="shared" si="46"/>
        <v>6.4124999999999988E-2</v>
      </c>
      <c r="E385" s="59">
        <f t="shared" ca="1" si="47"/>
        <v>0</v>
      </c>
      <c r="F385" s="102">
        <f t="shared" si="48"/>
        <v>6.54E-2</v>
      </c>
      <c r="G385" s="59">
        <f t="shared" ca="1" si="49"/>
        <v>0</v>
      </c>
      <c r="H385" s="59"/>
      <c r="I385" s="59"/>
      <c r="J385" s="59"/>
    </row>
    <row r="386" spans="1:10">
      <c r="A386">
        <v>332</v>
      </c>
      <c r="B386" s="62">
        <f t="shared" ca="1" si="50"/>
        <v>55933.8125</v>
      </c>
      <c r="C386" s="122">
        <f>IF($F$7*12&gt;=A386,Amort!D348,0)</f>
        <v>0</v>
      </c>
      <c r="D386" s="102">
        <f t="shared" si="46"/>
        <v>6.4124999999999988E-2</v>
      </c>
      <c r="E386" s="59">
        <f t="shared" ca="1" si="47"/>
        <v>0</v>
      </c>
      <c r="F386" s="102">
        <f t="shared" si="48"/>
        <v>6.54E-2</v>
      </c>
      <c r="G386" s="59">
        <f t="shared" ca="1" si="49"/>
        <v>0</v>
      </c>
      <c r="H386" s="59"/>
      <c r="I386" s="59"/>
      <c r="J386" s="59"/>
    </row>
    <row r="387" spans="1:10">
      <c r="A387">
        <v>333</v>
      </c>
      <c r="B387" s="62">
        <f t="shared" ca="1" si="50"/>
        <v>55964.25</v>
      </c>
      <c r="C387" s="122">
        <f>IF($F$7*12&gt;=A387,Amort!D349,0)</f>
        <v>0</v>
      </c>
      <c r="D387" s="102">
        <f t="shared" si="46"/>
        <v>6.4124999999999988E-2</v>
      </c>
      <c r="E387" s="59">
        <f t="shared" ca="1" si="47"/>
        <v>0</v>
      </c>
      <c r="F387" s="102">
        <f t="shared" si="48"/>
        <v>6.54E-2</v>
      </c>
      <c r="G387" s="59">
        <f t="shared" ca="1" si="49"/>
        <v>0</v>
      </c>
      <c r="H387" s="59"/>
      <c r="I387" s="59"/>
      <c r="J387" s="59"/>
    </row>
    <row r="388" spans="1:10">
      <c r="A388">
        <v>334</v>
      </c>
      <c r="B388" s="62">
        <f t="shared" ca="1" si="50"/>
        <v>55994.6875</v>
      </c>
      <c r="C388" s="122">
        <f>IF($F$7*12&gt;=A388,Amort!D350,0)</f>
        <v>0</v>
      </c>
      <c r="D388" s="102">
        <f t="shared" si="46"/>
        <v>6.4124999999999988E-2</v>
      </c>
      <c r="E388" s="59">
        <f t="shared" ca="1" si="47"/>
        <v>0</v>
      </c>
      <c r="F388" s="102">
        <f t="shared" si="48"/>
        <v>6.54E-2</v>
      </c>
      <c r="G388" s="59">
        <f t="shared" ca="1" si="49"/>
        <v>0</v>
      </c>
      <c r="H388" s="59"/>
      <c r="I388" s="59"/>
      <c r="J388" s="59"/>
    </row>
    <row r="389" spans="1:10">
      <c r="A389">
        <v>335</v>
      </c>
      <c r="B389" s="62">
        <f t="shared" ca="1" si="50"/>
        <v>56025.125</v>
      </c>
      <c r="C389" s="122">
        <f>IF($F$7*12&gt;=A389,Amort!D351,0)</f>
        <v>0</v>
      </c>
      <c r="D389" s="102">
        <f t="shared" si="46"/>
        <v>6.4124999999999988E-2</v>
      </c>
      <c r="E389" s="59">
        <f t="shared" ca="1" si="47"/>
        <v>0</v>
      </c>
      <c r="F389" s="102">
        <f t="shared" si="48"/>
        <v>6.54E-2</v>
      </c>
      <c r="G389" s="59">
        <f t="shared" ca="1" si="49"/>
        <v>0</v>
      </c>
      <c r="H389" s="59"/>
      <c r="I389" s="59"/>
      <c r="J389" s="59"/>
    </row>
    <row r="390" spans="1:10">
      <c r="A390">
        <v>336</v>
      </c>
      <c r="B390" s="62">
        <f t="shared" ca="1" si="50"/>
        <v>56055.5625</v>
      </c>
      <c r="C390" s="122">
        <f>IF($F$7*12&gt;=A390,Amort!D352,0)</f>
        <v>0</v>
      </c>
      <c r="D390" s="102">
        <f t="shared" si="46"/>
        <v>6.4124999999999988E-2</v>
      </c>
      <c r="E390" s="59">
        <f t="shared" ca="1" si="47"/>
        <v>0</v>
      </c>
      <c r="F390" s="102">
        <f t="shared" si="48"/>
        <v>6.54E-2</v>
      </c>
      <c r="G390" s="59">
        <f t="shared" ca="1" si="49"/>
        <v>0</v>
      </c>
      <c r="H390" s="59"/>
      <c r="I390" s="59"/>
      <c r="J390" s="59"/>
    </row>
    <row r="391" spans="1:10">
      <c r="A391">
        <v>337</v>
      </c>
      <c r="B391" s="62">
        <f t="shared" ca="1" si="50"/>
        <v>56086</v>
      </c>
      <c r="C391" s="122">
        <f>IF($F$7*12&gt;=A391,Amort!D353,0)</f>
        <v>0</v>
      </c>
      <c r="D391" s="102">
        <f t="shared" si="46"/>
        <v>6.4124999999999988E-2</v>
      </c>
      <c r="E391" s="59">
        <f t="shared" ca="1" si="47"/>
        <v>0</v>
      </c>
      <c r="F391" s="102">
        <f t="shared" si="48"/>
        <v>6.54E-2</v>
      </c>
      <c r="G391" s="59">
        <f t="shared" ca="1" si="49"/>
        <v>0</v>
      </c>
      <c r="H391" s="59"/>
      <c r="I391" s="59"/>
      <c r="J391" s="59"/>
    </row>
    <row r="392" spans="1:10">
      <c r="A392">
        <v>338</v>
      </c>
      <c r="B392" s="62">
        <f t="shared" ca="1" si="50"/>
        <v>56116.4375</v>
      </c>
      <c r="C392" s="122">
        <f>IF($F$7*12&gt;=A392,Amort!D354,0)</f>
        <v>0</v>
      </c>
      <c r="D392" s="102">
        <f t="shared" si="46"/>
        <v>6.4124999999999988E-2</v>
      </c>
      <c r="E392" s="59">
        <f t="shared" ca="1" si="47"/>
        <v>0</v>
      </c>
      <c r="F392" s="102">
        <f t="shared" si="48"/>
        <v>6.54E-2</v>
      </c>
      <c r="G392" s="59">
        <f t="shared" ca="1" si="49"/>
        <v>0</v>
      </c>
      <c r="H392" s="59"/>
      <c r="I392" s="59"/>
      <c r="J392" s="59"/>
    </row>
    <row r="393" spans="1:10">
      <c r="A393">
        <v>339</v>
      </c>
      <c r="B393" s="62">
        <f t="shared" ca="1" si="50"/>
        <v>56146.875</v>
      </c>
      <c r="C393" s="122">
        <f>IF($F$7*12&gt;=A393,Amort!D355,0)</f>
        <v>0</v>
      </c>
      <c r="D393" s="102">
        <f t="shared" si="46"/>
        <v>6.4124999999999988E-2</v>
      </c>
      <c r="E393" s="59">
        <f t="shared" ca="1" si="47"/>
        <v>0</v>
      </c>
      <c r="F393" s="102">
        <f t="shared" si="48"/>
        <v>6.54E-2</v>
      </c>
      <c r="G393" s="59">
        <f t="shared" ca="1" si="49"/>
        <v>0</v>
      </c>
      <c r="H393" s="59"/>
      <c r="I393" s="59"/>
      <c r="J393" s="59"/>
    </row>
    <row r="394" spans="1:10">
      <c r="A394">
        <v>340</v>
      </c>
      <c r="B394" s="62">
        <f t="shared" ca="1" si="50"/>
        <v>56177.3125</v>
      </c>
      <c r="C394" s="122">
        <f>IF($F$7*12&gt;=A394,Amort!D356,0)</f>
        <v>0</v>
      </c>
      <c r="D394" s="102">
        <f t="shared" si="46"/>
        <v>6.4124999999999988E-2</v>
      </c>
      <c r="E394" s="59">
        <f t="shared" ca="1" si="47"/>
        <v>0</v>
      </c>
      <c r="F394" s="102">
        <f t="shared" si="48"/>
        <v>6.54E-2</v>
      </c>
      <c r="G394" s="59">
        <f t="shared" ca="1" si="49"/>
        <v>0</v>
      </c>
      <c r="H394" s="59"/>
      <c r="I394" s="59"/>
      <c r="J394" s="59"/>
    </row>
    <row r="395" spans="1:10">
      <c r="A395">
        <v>341</v>
      </c>
      <c r="B395" s="62">
        <f t="shared" ca="1" si="50"/>
        <v>56207.75</v>
      </c>
      <c r="C395" s="122">
        <f>IF($F$7*12&gt;=A395,Amort!D357,0)</f>
        <v>0</v>
      </c>
      <c r="D395" s="102">
        <f t="shared" si="46"/>
        <v>6.4124999999999988E-2</v>
      </c>
      <c r="E395" s="59">
        <f t="shared" ca="1" si="47"/>
        <v>0</v>
      </c>
      <c r="F395" s="102">
        <f t="shared" si="48"/>
        <v>6.54E-2</v>
      </c>
      <c r="G395" s="59">
        <f t="shared" ca="1" si="49"/>
        <v>0</v>
      </c>
      <c r="H395" s="59"/>
      <c r="I395" s="59"/>
      <c r="J395" s="59"/>
    </row>
    <row r="396" spans="1:10">
      <c r="A396">
        <v>342</v>
      </c>
      <c r="B396" s="62">
        <f t="shared" ca="1" si="50"/>
        <v>56238.1875</v>
      </c>
      <c r="C396" s="122">
        <f>IF($F$7*12&gt;=A396,Amort!D358,0)</f>
        <v>0</v>
      </c>
      <c r="D396" s="102">
        <f t="shared" si="46"/>
        <v>6.4124999999999988E-2</v>
      </c>
      <c r="E396" s="59">
        <f t="shared" ca="1" si="47"/>
        <v>0</v>
      </c>
      <c r="F396" s="102">
        <f t="shared" si="48"/>
        <v>6.54E-2</v>
      </c>
      <c r="G396" s="59">
        <f t="shared" ca="1" si="49"/>
        <v>0</v>
      </c>
      <c r="H396" s="59"/>
      <c r="I396" s="59"/>
      <c r="J396" s="59"/>
    </row>
    <row r="397" spans="1:10">
      <c r="A397">
        <v>343</v>
      </c>
      <c r="B397" s="62">
        <f t="shared" ca="1" si="50"/>
        <v>56268.625</v>
      </c>
      <c r="C397" s="122">
        <f>IF($F$7*12&gt;=A397,Amort!D359,0)</f>
        <v>0</v>
      </c>
      <c r="D397" s="102">
        <f t="shared" si="46"/>
        <v>6.4124999999999988E-2</v>
      </c>
      <c r="E397" s="59">
        <f t="shared" ca="1" si="47"/>
        <v>0</v>
      </c>
      <c r="F397" s="102">
        <f t="shared" si="48"/>
        <v>6.54E-2</v>
      </c>
      <c r="G397" s="59">
        <f t="shared" ca="1" si="49"/>
        <v>0</v>
      </c>
      <c r="H397" s="59"/>
      <c r="I397" s="59"/>
      <c r="J397" s="59"/>
    </row>
    <row r="398" spans="1:10">
      <c r="A398">
        <v>344</v>
      </c>
      <c r="B398" s="62">
        <f t="shared" ca="1" si="50"/>
        <v>56299.0625</v>
      </c>
      <c r="C398" s="122">
        <f>IF($F$7*12&gt;=A398,Amort!D360,0)</f>
        <v>0</v>
      </c>
      <c r="D398" s="102">
        <f t="shared" si="46"/>
        <v>6.4124999999999988E-2</v>
      </c>
      <c r="E398" s="59">
        <f t="shared" ca="1" si="47"/>
        <v>0</v>
      </c>
      <c r="F398" s="102">
        <f t="shared" si="48"/>
        <v>6.54E-2</v>
      </c>
      <c r="G398" s="59">
        <f t="shared" ca="1" si="49"/>
        <v>0</v>
      </c>
      <c r="H398" s="59"/>
      <c r="I398" s="59"/>
      <c r="J398" s="59"/>
    </row>
    <row r="399" spans="1:10">
      <c r="A399">
        <v>345</v>
      </c>
      <c r="B399" s="62">
        <f t="shared" ca="1" si="50"/>
        <v>56329.5</v>
      </c>
      <c r="C399" s="122">
        <f>IF($F$7*12&gt;=A399,Amort!D361,0)</f>
        <v>0</v>
      </c>
      <c r="D399" s="102">
        <f t="shared" si="46"/>
        <v>6.4124999999999988E-2</v>
      </c>
      <c r="E399" s="59">
        <f t="shared" ca="1" si="47"/>
        <v>0</v>
      </c>
      <c r="F399" s="102">
        <f t="shared" si="48"/>
        <v>6.54E-2</v>
      </c>
      <c r="G399" s="59">
        <f t="shared" ca="1" si="49"/>
        <v>0</v>
      </c>
      <c r="H399" s="59"/>
      <c r="I399" s="59"/>
      <c r="J399" s="59"/>
    </row>
    <row r="400" spans="1:10">
      <c r="A400">
        <v>346</v>
      </c>
      <c r="B400" s="62">
        <f t="shared" ca="1" si="50"/>
        <v>56359.9375</v>
      </c>
      <c r="C400" s="122">
        <f>IF($F$7*12&gt;=A400,Amort!D362,0)</f>
        <v>0</v>
      </c>
      <c r="D400" s="102">
        <f t="shared" si="46"/>
        <v>6.4124999999999988E-2</v>
      </c>
      <c r="E400" s="59">
        <f t="shared" ca="1" si="47"/>
        <v>0</v>
      </c>
      <c r="F400" s="102">
        <f t="shared" si="48"/>
        <v>6.54E-2</v>
      </c>
      <c r="G400" s="59">
        <f t="shared" ca="1" si="49"/>
        <v>0</v>
      </c>
      <c r="H400" s="59"/>
      <c r="I400" s="59"/>
      <c r="J400" s="59"/>
    </row>
    <row r="401" spans="1:10">
      <c r="A401">
        <v>347</v>
      </c>
      <c r="B401" s="62">
        <f t="shared" ca="1" si="50"/>
        <v>56390.375</v>
      </c>
      <c r="C401" s="122">
        <f>IF($F$7*12&gt;=A401,Amort!D363,0)</f>
        <v>0</v>
      </c>
      <c r="D401" s="102">
        <f t="shared" si="46"/>
        <v>6.4124999999999988E-2</v>
      </c>
      <c r="E401" s="59">
        <f t="shared" ca="1" si="47"/>
        <v>0</v>
      </c>
      <c r="F401" s="102">
        <f t="shared" si="48"/>
        <v>6.54E-2</v>
      </c>
      <c r="G401" s="59">
        <f t="shared" ca="1" si="49"/>
        <v>0</v>
      </c>
      <c r="H401" s="59"/>
      <c r="I401" s="59"/>
      <c r="J401" s="59"/>
    </row>
    <row r="402" spans="1:10">
      <c r="A402">
        <v>348</v>
      </c>
      <c r="B402" s="62">
        <f t="shared" ca="1" si="50"/>
        <v>56420.8125</v>
      </c>
      <c r="C402" s="122">
        <f>IF($F$7*12&gt;=A402,Amort!D364,0)</f>
        <v>0</v>
      </c>
      <c r="D402" s="102">
        <f t="shared" si="46"/>
        <v>6.4124999999999988E-2</v>
      </c>
      <c r="E402" s="59">
        <f t="shared" ca="1" si="47"/>
        <v>0</v>
      </c>
      <c r="F402" s="102">
        <f t="shared" si="48"/>
        <v>6.54E-2</v>
      </c>
      <c r="G402" s="59">
        <f t="shared" ca="1" si="49"/>
        <v>0</v>
      </c>
      <c r="H402" s="59"/>
      <c r="I402" s="59"/>
      <c r="J402" s="59"/>
    </row>
    <row r="403" spans="1:10">
      <c r="A403">
        <v>349</v>
      </c>
      <c r="B403" s="62">
        <f t="shared" ca="1" si="50"/>
        <v>56451.25</v>
      </c>
      <c r="C403" s="122">
        <f>IF($F$7*12&gt;=A403,Amort!D365,0)</f>
        <v>0</v>
      </c>
      <c r="D403" s="102">
        <f t="shared" si="46"/>
        <v>6.4124999999999988E-2</v>
      </c>
      <c r="E403" s="59">
        <f t="shared" ca="1" si="47"/>
        <v>0</v>
      </c>
      <c r="F403" s="102">
        <f t="shared" si="48"/>
        <v>6.54E-2</v>
      </c>
      <c r="G403" s="59">
        <f t="shared" ca="1" si="49"/>
        <v>0</v>
      </c>
      <c r="H403" s="59"/>
      <c r="I403" s="59"/>
      <c r="J403" s="59"/>
    </row>
    <row r="404" spans="1:10">
      <c r="A404">
        <v>350</v>
      </c>
      <c r="B404" s="62">
        <f t="shared" ca="1" si="50"/>
        <v>56481.6875</v>
      </c>
      <c r="C404" s="122">
        <f>IF($F$7*12&gt;=A404,Amort!D366,0)</f>
        <v>0</v>
      </c>
      <c r="D404" s="102">
        <f t="shared" si="46"/>
        <v>6.4124999999999988E-2</v>
      </c>
      <c r="E404" s="59">
        <f t="shared" ca="1" si="47"/>
        <v>0</v>
      </c>
      <c r="F404" s="102">
        <f t="shared" si="48"/>
        <v>6.54E-2</v>
      </c>
      <c r="G404" s="59">
        <f t="shared" ca="1" si="49"/>
        <v>0</v>
      </c>
      <c r="H404" s="59"/>
      <c r="I404" s="59"/>
      <c r="J404" s="59"/>
    </row>
    <row r="405" spans="1:10">
      <c r="A405">
        <v>351</v>
      </c>
      <c r="B405" s="62">
        <f t="shared" ca="1" si="50"/>
        <v>56512.125</v>
      </c>
      <c r="C405" s="122">
        <f>IF($F$7*12&gt;=A405,Amort!D367,0)</f>
        <v>0</v>
      </c>
      <c r="D405" s="102">
        <f t="shared" si="46"/>
        <v>6.4124999999999988E-2</v>
      </c>
      <c r="E405" s="59">
        <f t="shared" ca="1" si="47"/>
        <v>0</v>
      </c>
      <c r="F405" s="102">
        <f t="shared" si="48"/>
        <v>6.54E-2</v>
      </c>
      <c r="G405" s="59">
        <f t="shared" ca="1" si="49"/>
        <v>0</v>
      </c>
      <c r="H405" s="59"/>
      <c r="I405" s="59"/>
      <c r="J405" s="59"/>
    </row>
    <row r="406" spans="1:10">
      <c r="A406">
        <v>352</v>
      </c>
      <c r="B406" s="62">
        <f t="shared" ca="1" si="50"/>
        <v>56542.5625</v>
      </c>
      <c r="C406" s="122">
        <f>IF($F$7*12&gt;=A406,Amort!D368,0)</f>
        <v>0</v>
      </c>
      <c r="D406" s="102">
        <f t="shared" ref="D406:D415" si="51">D405</f>
        <v>6.4124999999999988E-2</v>
      </c>
      <c r="E406" s="59">
        <f t="shared" ca="1" si="47"/>
        <v>0</v>
      </c>
      <c r="F406" s="102">
        <f t="shared" si="48"/>
        <v>6.54E-2</v>
      </c>
      <c r="G406" s="59">
        <f t="shared" ca="1" si="49"/>
        <v>0</v>
      </c>
      <c r="H406" s="59"/>
      <c r="I406" s="59"/>
      <c r="J406" s="59"/>
    </row>
    <row r="407" spans="1:10">
      <c r="A407">
        <v>353</v>
      </c>
      <c r="B407" s="62">
        <f t="shared" ca="1" si="50"/>
        <v>56573</v>
      </c>
      <c r="C407" s="122">
        <f>IF($F$7*12&gt;=A407,Amort!D369,0)</f>
        <v>0</v>
      </c>
      <c r="D407" s="102">
        <f t="shared" si="51"/>
        <v>6.4124999999999988E-2</v>
      </c>
      <c r="E407" s="59">
        <f t="shared" ca="1" si="47"/>
        <v>0</v>
      </c>
      <c r="F407" s="102">
        <f t="shared" si="48"/>
        <v>6.54E-2</v>
      </c>
      <c r="G407" s="59">
        <f t="shared" ca="1" si="49"/>
        <v>0</v>
      </c>
      <c r="H407" s="59"/>
      <c r="I407" s="59"/>
      <c r="J407" s="59"/>
    </row>
    <row r="408" spans="1:10">
      <c r="A408">
        <v>354</v>
      </c>
      <c r="B408" s="62">
        <f t="shared" ca="1" si="50"/>
        <v>56603.4375</v>
      </c>
      <c r="C408" s="122">
        <f>IF($F$7*12&gt;=A408,Amort!D370,0)</f>
        <v>0</v>
      </c>
      <c r="D408" s="102">
        <f t="shared" si="51"/>
        <v>6.4124999999999988E-2</v>
      </c>
      <c r="E408" s="59">
        <f t="shared" ca="1" si="47"/>
        <v>0</v>
      </c>
      <c r="F408" s="102">
        <f t="shared" si="48"/>
        <v>6.54E-2</v>
      </c>
      <c r="G408" s="59">
        <f t="shared" ca="1" si="49"/>
        <v>0</v>
      </c>
      <c r="H408" s="59"/>
      <c r="I408" s="59"/>
      <c r="J408" s="59"/>
    </row>
    <row r="409" spans="1:10">
      <c r="A409">
        <v>355</v>
      </c>
      <c r="B409" s="62">
        <f t="shared" ca="1" si="50"/>
        <v>56633.875</v>
      </c>
      <c r="C409" s="122">
        <f>IF($F$7*12&gt;=A409,Amort!D371,0)</f>
        <v>0</v>
      </c>
      <c r="D409" s="102">
        <f t="shared" si="51"/>
        <v>6.4124999999999988E-2</v>
      </c>
      <c r="E409" s="59">
        <f t="shared" ca="1" si="47"/>
        <v>0</v>
      </c>
      <c r="F409" s="102">
        <f t="shared" si="48"/>
        <v>6.54E-2</v>
      </c>
      <c r="G409" s="59">
        <f t="shared" ca="1" si="49"/>
        <v>0</v>
      </c>
      <c r="H409" s="59"/>
      <c r="I409" s="59"/>
      <c r="J409" s="59"/>
    </row>
    <row r="410" spans="1:10">
      <c r="A410">
        <v>356</v>
      </c>
      <c r="B410" s="62">
        <f t="shared" ca="1" si="50"/>
        <v>56664.3125</v>
      </c>
      <c r="C410" s="122">
        <f>IF($F$7*12&gt;=A410,Amort!D372,0)</f>
        <v>0</v>
      </c>
      <c r="D410" s="102">
        <f t="shared" si="51"/>
        <v>6.4124999999999988E-2</v>
      </c>
      <c r="E410" s="59">
        <f t="shared" ca="1" si="47"/>
        <v>0</v>
      </c>
      <c r="F410" s="102">
        <f t="shared" si="48"/>
        <v>6.54E-2</v>
      </c>
      <c r="G410" s="59">
        <f t="shared" ca="1" si="49"/>
        <v>0</v>
      </c>
      <c r="H410" s="59"/>
      <c r="I410" s="59"/>
      <c r="J410" s="59"/>
    </row>
    <row r="411" spans="1:10">
      <c r="A411">
        <v>357</v>
      </c>
      <c r="B411" s="62">
        <f t="shared" ca="1" si="50"/>
        <v>56694.75</v>
      </c>
      <c r="C411" s="122">
        <f>IF($F$7*12&gt;=A411,Amort!D373,0)</f>
        <v>0</v>
      </c>
      <c r="D411" s="102">
        <f t="shared" si="51"/>
        <v>6.4124999999999988E-2</v>
      </c>
      <c r="E411" s="59">
        <f t="shared" ca="1" si="47"/>
        <v>0</v>
      </c>
      <c r="F411" s="102">
        <f t="shared" si="48"/>
        <v>6.54E-2</v>
      </c>
      <c r="G411" s="59">
        <f t="shared" ca="1" si="49"/>
        <v>0</v>
      </c>
      <c r="H411" s="59"/>
      <c r="I411" s="59"/>
      <c r="J411" s="59"/>
    </row>
    <row r="412" spans="1:10">
      <c r="A412">
        <v>358</v>
      </c>
      <c r="B412" s="62">
        <f t="shared" ca="1" si="50"/>
        <v>56725.1875</v>
      </c>
      <c r="C412" s="122">
        <f>IF($F$7*12&gt;=A412,Amort!D374,0)</f>
        <v>0</v>
      </c>
      <c r="D412" s="102">
        <f t="shared" si="51"/>
        <v>6.4124999999999988E-2</v>
      </c>
      <c r="E412" s="59">
        <f t="shared" ca="1" si="47"/>
        <v>0</v>
      </c>
      <c r="F412" s="102">
        <f t="shared" si="48"/>
        <v>6.54E-2</v>
      </c>
      <c r="G412" s="59">
        <f t="shared" ca="1" si="49"/>
        <v>0</v>
      </c>
      <c r="H412" s="59"/>
      <c r="I412" s="59"/>
      <c r="J412" s="59"/>
    </row>
    <row r="413" spans="1:10">
      <c r="A413">
        <v>359</v>
      </c>
      <c r="B413" s="62">
        <f t="shared" ca="1" si="50"/>
        <v>56755.625</v>
      </c>
      <c r="C413" s="122">
        <f>IF($F$7*12&gt;=A413,Amort!D375,0)</f>
        <v>0</v>
      </c>
      <c r="D413" s="102">
        <f t="shared" si="51"/>
        <v>6.4124999999999988E-2</v>
      </c>
      <c r="E413" s="59">
        <f t="shared" ca="1" si="47"/>
        <v>0</v>
      </c>
      <c r="F413" s="102">
        <f t="shared" si="48"/>
        <v>6.54E-2</v>
      </c>
      <c r="G413" s="59">
        <f t="shared" ca="1" si="49"/>
        <v>0</v>
      </c>
      <c r="H413" s="59"/>
      <c r="I413" s="59"/>
      <c r="J413" s="59"/>
    </row>
    <row r="414" spans="1:10">
      <c r="A414">
        <v>360</v>
      </c>
      <c r="B414" s="62">
        <f t="shared" ca="1" si="50"/>
        <v>56786.0625</v>
      </c>
      <c r="C414" s="122">
        <f>IF($F$7*12&gt;=A414,Amort!D376,0)</f>
        <v>0</v>
      </c>
      <c r="D414" s="102">
        <f t="shared" si="51"/>
        <v>6.4124999999999988E-2</v>
      </c>
      <c r="E414" s="59">
        <f t="shared" ca="1" si="47"/>
        <v>0</v>
      </c>
      <c r="F414" s="102">
        <f t="shared" si="48"/>
        <v>6.54E-2</v>
      </c>
      <c r="G414" s="59">
        <f t="shared" ca="1" si="49"/>
        <v>0</v>
      </c>
      <c r="H414" s="59"/>
      <c r="I414" s="59"/>
      <c r="J414" s="59"/>
    </row>
    <row r="415" spans="1:10">
      <c r="A415">
        <v>361</v>
      </c>
      <c r="B415" s="62">
        <f t="shared" ca="1" si="50"/>
        <v>56816.5</v>
      </c>
      <c r="C415" s="122">
        <f>IF($F$7*12&gt;=A415,Amort!D377,0)</f>
        <v>0</v>
      </c>
      <c r="D415" s="102">
        <f t="shared" si="51"/>
        <v>6.4124999999999988E-2</v>
      </c>
      <c r="E415" s="59">
        <f t="shared" ca="1" si="47"/>
        <v>0</v>
      </c>
      <c r="F415" s="102">
        <f t="shared" si="48"/>
        <v>6.54E-2</v>
      </c>
      <c r="G415" s="59">
        <f t="shared" ca="1" si="49"/>
        <v>0</v>
      </c>
      <c r="H415" s="59"/>
      <c r="I415" s="59"/>
      <c r="J415" s="59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Q58:Q72">
    <sortCondition ref="Q58:Q72"/>
  </sortState>
  <mergeCells count="3">
    <mergeCell ref="E49:F49"/>
    <mergeCell ref="H49:I49"/>
    <mergeCell ref="D16:J16"/>
  </mergeCells>
  <phoneticPr fontId="0" type="noConversion"/>
  <conditionalFormatting sqref="C22:C48">
    <cfRule type="cellIs" dxfId="3" priority="3" stopIfTrue="1" operator="equal">
      <formula>$A$49</formula>
    </cfRule>
  </conditionalFormatting>
  <conditionalFormatting sqref="D22:F48">
    <cfRule type="cellIs" dxfId="2" priority="1" stopIfTrue="1" operator="equal">
      <formula>0</formula>
    </cfRule>
  </conditionalFormatting>
  <conditionalFormatting sqref="H22:J48 K24:K48">
    <cfRule type="cellIs" dxfId="1" priority="4" stopIfTrue="1" operator="equal">
      <formula>0</formula>
    </cfRule>
  </conditionalFormatting>
  <conditionalFormatting sqref="H10:K12">
    <cfRule type="cellIs" dxfId="0" priority="2" stopIfTrue="1" operator="equal">
      <formula>0</formula>
    </cfRule>
  </conditionalFormatting>
  <dataValidations count="3">
    <dataValidation type="list" allowBlank="1" showInputMessage="1" showErrorMessage="1" sqref="F13" xr:uid="{00000000-0002-0000-0000-000000000000}">
      <formula1>$R$58:$R$62</formula1>
    </dataValidation>
    <dataValidation type="date" operator="greaterThan" allowBlank="1" showInputMessage="1" showErrorMessage="1" error="Please input date in &quot;01/01/05&quot; format" sqref="F12" xr:uid="{00000000-0002-0000-0000-000001000000}">
      <formula1>36526</formula1>
    </dataValidation>
    <dataValidation operator="greaterThan" allowBlank="1" showInputMessage="1" showErrorMessage="1" error="Must be between 5yrs and 15yrs." sqref="F7" xr:uid="{00000000-0002-0000-0000-000002000000}"/>
  </dataValidations>
  <pageMargins left="0.75" right="0.75" top="1" bottom="1" header="0.5" footer="0.5"/>
  <pageSetup scale="72" orientation="portrait" r:id="rId1"/>
  <headerFooter differentFirst="1" alignWithMargins="0">
    <firstFooter>&amp;LInternal</firstFooter>
  </headerFooter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BS681"/>
  <sheetViews>
    <sheetView topLeftCell="A61" zoomScale="65" workbookViewId="0">
      <selection activeCell="N53" sqref="N53"/>
    </sheetView>
  </sheetViews>
  <sheetFormatPr defaultColWidth="9.140625" defaultRowHeight="12.75"/>
  <cols>
    <col min="1" max="1" width="21" style="10" bestFit="1" customWidth="1"/>
    <col min="2" max="2" width="18" style="10" customWidth="1"/>
    <col min="3" max="3" width="8.140625" style="10" customWidth="1"/>
    <col min="4" max="4" width="20.85546875" style="11" customWidth="1"/>
    <col min="5" max="5" width="11.140625" style="10" customWidth="1"/>
    <col min="6" max="6" width="13.85546875" style="10" customWidth="1"/>
    <col min="7" max="7" width="2.140625" style="1" customWidth="1"/>
    <col min="8" max="8" width="16.140625" style="1" customWidth="1"/>
    <col min="9" max="9" width="10.28515625" style="1" customWidth="1"/>
    <col min="10" max="10" width="3.5703125" style="1" customWidth="1"/>
    <col min="11" max="11" width="18.7109375" style="1" customWidth="1"/>
    <col min="12" max="12" width="16.28515625" style="1" customWidth="1"/>
    <col min="13" max="13" width="18.42578125" style="1" customWidth="1"/>
    <col min="14" max="61" width="9.140625" style="1"/>
    <col min="62" max="16384" width="9.140625" style="10"/>
  </cols>
  <sheetData>
    <row r="1" spans="1:61" ht="15" customHeight="1">
      <c r="A1" s="65"/>
      <c r="B1" s="65"/>
      <c r="C1" s="65"/>
      <c r="D1" s="12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</row>
    <row r="2" spans="1:61" ht="15">
      <c r="A2" s="12" t="s">
        <v>65</v>
      </c>
      <c r="B2" s="17">
        <f>Calculation!F5</f>
        <v>1000000</v>
      </c>
      <c r="C2" s="12"/>
      <c r="D2" s="16"/>
      <c r="E2" s="65"/>
      <c r="F2" s="65"/>
      <c r="I2" s="14"/>
      <c r="J2" s="15"/>
      <c r="K2" s="75"/>
      <c r="L2" s="76"/>
      <c r="M2" s="76"/>
      <c r="BI2" s="65"/>
    </row>
    <row r="3" spans="1:61" ht="15">
      <c r="A3" s="12"/>
      <c r="B3" s="18"/>
      <c r="C3" s="12"/>
      <c r="D3" s="16"/>
      <c r="E3" s="65"/>
      <c r="F3" s="65"/>
      <c r="J3" s="65"/>
      <c r="K3" s="75"/>
      <c r="L3" s="76"/>
      <c r="M3" s="76"/>
      <c r="BI3" s="65"/>
    </row>
    <row r="4" spans="1:61" ht="15">
      <c r="A4" s="12" t="s">
        <v>66</v>
      </c>
      <c r="B4" s="19">
        <v>1</v>
      </c>
      <c r="C4" s="12"/>
      <c r="D4" s="16"/>
      <c r="E4" s="65"/>
      <c r="F4" s="65"/>
      <c r="I4" s="13"/>
      <c r="J4" s="20"/>
      <c r="K4" s="75"/>
      <c r="L4" s="76"/>
      <c r="M4" s="76"/>
      <c r="BI4" s="65"/>
    </row>
    <row r="5" spans="1:61" ht="15">
      <c r="A5" s="12"/>
      <c r="B5" s="21"/>
      <c r="C5" s="22"/>
      <c r="D5" s="123"/>
      <c r="E5" s="65"/>
      <c r="F5" s="65"/>
      <c r="I5" s="13"/>
      <c r="J5" s="13"/>
      <c r="K5" s="75"/>
      <c r="L5" s="76"/>
      <c r="M5" s="76"/>
      <c r="BI5" s="65"/>
    </row>
    <row r="6" spans="1:61" ht="15">
      <c r="A6" s="65"/>
      <c r="B6" s="12"/>
      <c r="C6" s="22"/>
      <c r="D6" s="16"/>
      <c r="E6" s="65"/>
      <c r="F6" s="65"/>
      <c r="I6" s="23"/>
      <c r="J6" s="124"/>
      <c r="K6" s="75"/>
      <c r="L6" s="76"/>
      <c r="M6" s="76"/>
      <c r="BI6" s="65"/>
    </row>
    <row r="7" spans="1:61" ht="15">
      <c r="A7" s="12" t="s">
        <v>67</v>
      </c>
      <c r="B7" s="19">
        <f>Calculation!F13</f>
        <v>1</v>
      </c>
      <c r="C7" s="22"/>
      <c r="D7" s="16"/>
      <c r="E7" s="65"/>
      <c r="F7" s="125"/>
      <c r="I7" s="23"/>
      <c r="J7" s="124"/>
      <c r="K7" s="75"/>
      <c r="L7" s="76"/>
      <c r="M7" s="76"/>
      <c r="BI7" s="65"/>
    </row>
    <row r="8" spans="1:61" ht="15">
      <c r="A8" s="12" t="s">
        <v>68</v>
      </c>
      <c r="B8" s="19">
        <f>Calculation!F6*12</f>
        <v>300</v>
      </c>
      <c r="C8" s="12"/>
      <c r="D8" s="16"/>
      <c r="E8" s="65"/>
      <c r="F8" s="65"/>
      <c r="I8" s="23"/>
      <c r="J8" s="124"/>
      <c r="K8" s="75"/>
      <c r="L8" s="76"/>
      <c r="M8" s="76"/>
      <c r="BI8" s="65"/>
    </row>
    <row r="9" spans="1:61" ht="15">
      <c r="A9" s="12" t="s">
        <v>69</v>
      </c>
      <c r="B9" s="24">
        <f>Calculation!F10</f>
        <v>6.54E-2</v>
      </c>
      <c r="C9" s="12"/>
      <c r="D9" s="16"/>
      <c r="E9" s="65"/>
      <c r="F9" s="65"/>
      <c r="H9" s="65"/>
      <c r="I9" s="23"/>
      <c r="J9" s="124"/>
      <c r="K9" s="65"/>
    </row>
    <row r="10" spans="1:61" ht="15">
      <c r="A10" s="12"/>
      <c r="B10" s="25"/>
      <c r="C10" s="12"/>
      <c r="D10" s="16"/>
      <c r="E10" s="65"/>
      <c r="F10" s="65"/>
      <c r="H10" s="65"/>
      <c r="I10" s="23"/>
      <c r="J10" s="124"/>
      <c r="K10" s="65"/>
    </row>
    <row r="11" spans="1:61" ht="15">
      <c r="A11" s="12"/>
      <c r="B11" s="25"/>
      <c r="C11" s="12"/>
      <c r="D11" s="16"/>
      <c r="E11" s="65"/>
      <c r="F11" s="65"/>
      <c r="H11" s="65"/>
      <c r="I11" s="23"/>
      <c r="J11" s="124"/>
      <c r="K11" s="65"/>
    </row>
    <row r="12" spans="1:61" ht="15">
      <c r="A12" s="12"/>
      <c r="B12" s="12"/>
      <c r="C12" s="12"/>
      <c r="D12" s="16"/>
      <c r="E12" s="65"/>
      <c r="F12" s="65"/>
      <c r="H12" s="65"/>
      <c r="I12" s="23"/>
      <c r="J12" s="124"/>
      <c r="K12" s="65"/>
    </row>
    <row r="13" spans="1:61" ht="15">
      <c r="A13" s="12"/>
      <c r="B13" s="26"/>
      <c r="C13" s="12"/>
      <c r="D13" s="16"/>
      <c r="E13" s="65"/>
      <c r="F13" s="65"/>
      <c r="H13" s="65"/>
      <c r="I13" s="23"/>
      <c r="J13" s="124"/>
      <c r="K13" s="65"/>
    </row>
    <row r="14" spans="1:61" ht="15" customHeight="1">
      <c r="A14" s="12"/>
      <c r="B14" s="27"/>
      <c r="C14" s="12"/>
      <c r="D14" s="16"/>
      <c r="E14" s="65"/>
      <c r="F14" s="65"/>
      <c r="H14" s="65"/>
    </row>
    <row r="15" spans="1:61" ht="15">
      <c r="A15" s="65"/>
      <c r="B15" s="65"/>
      <c r="C15" s="28"/>
      <c r="D15" s="29" t="s">
        <v>70</v>
      </c>
      <c r="E15" s="65"/>
      <c r="F15" s="30" t="s">
        <v>71</v>
      </c>
      <c r="G15" s="30"/>
      <c r="H15" s="30" t="s">
        <v>72</v>
      </c>
      <c r="I15" s="30"/>
      <c r="J15" s="65"/>
    </row>
    <row r="16" spans="1:61" ht="15">
      <c r="A16" s="126"/>
      <c r="B16" s="126"/>
      <c r="C16" s="12"/>
      <c r="D16" s="16"/>
      <c r="E16" s="65"/>
      <c r="F16" s="30" t="s">
        <v>73</v>
      </c>
      <c r="H16" s="30" t="s">
        <v>74</v>
      </c>
      <c r="I16" s="30"/>
      <c r="J16" s="65"/>
    </row>
    <row r="17" spans="1:71" ht="15">
      <c r="A17" s="65"/>
      <c r="B17" s="31">
        <v>38718</v>
      </c>
      <c r="C17" s="32">
        <v>1</v>
      </c>
      <c r="D17" s="16">
        <f>IF('Calculations for Amort'!C5&gt;=0,'Calculations for Amort'!C5,"")</f>
        <v>1000000</v>
      </c>
      <c r="E17" s="65">
        <f t="shared" ref="E17:E80" si="0">D17</f>
        <v>1000000</v>
      </c>
      <c r="F17" s="16">
        <f t="shared" ref="F17:F80" si="1">D17-D18</f>
        <v>1327.0874983890681</v>
      </c>
      <c r="G17" s="16"/>
      <c r="H17" s="16">
        <f t="shared" ref="H17:H80" si="2">D17*(B18-B17)/360*$B$9</f>
        <v>5631.666666666667</v>
      </c>
      <c r="I17" s="16"/>
      <c r="J17" s="9"/>
      <c r="BJ17" s="65"/>
      <c r="BK17" s="65"/>
      <c r="BL17" s="65"/>
      <c r="BM17" s="65"/>
      <c r="BN17" s="65"/>
      <c r="BO17" s="65"/>
      <c r="BP17" s="65"/>
      <c r="BQ17" s="65"/>
      <c r="BR17" s="65"/>
      <c r="BS17" s="65"/>
    </row>
    <row r="18" spans="1:71" ht="15">
      <c r="A18" s="65"/>
      <c r="B18" s="31">
        <v>38749</v>
      </c>
      <c r="C18" s="32">
        <v>2</v>
      </c>
      <c r="D18" s="16">
        <f>IF('Calculations for Amort'!C6&gt;=0,'Calculations for Amort'!C6,"")</f>
        <v>998672.91250161093</v>
      </c>
      <c r="E18" s="65">
        <f t="shared" si="0"/>
        <v>998672.91250161093</v>
      </c>
      <c r="F18" s="16">
        <f t="shared" si="1"/>
        <v>1334.3201252552681</v>
      </c>
      <c r="H18" s="16">
        <f t="shared" si="2"/>
        <v>5079.9162149248614</v>
      </c>
      <c r="I18" s="9"/>
      <c r="J18" s="9"/>
      <c r="BJ18" s="65"/>
      <c r="BK18" s="65"/>
      <c r="BL18" s="65"/>
      <c r="BM18" s="65"/>
      <c r="BN18" s="65"/>
      <c r="BO18" s="65"/>
      <c r="BP18" s="65"/>
      <c r="BQ18" s="65"/>
      <c r="BR18" s="65"/>
      <c r="BS18" s="65"/>
    </row>
    <row r="19" spans="1:71" ht="15.75" customHeight="1">
      <c r="A19" s="65"/>
      <c r="B19" s="31">
        <v>38777</v>
      </c>
      <c r="C19" s="32">
        <v>3</v>
      </c>
      <c r="D19" s="16">
        <f>IF('Calculations for Amort'!C7&gt;=0,'Calculations for Amort'!C7,"")</f>
        <v>997338.59237635566</v>
      </c>
      <c r="E19" s="65">
        <f t="shared" si="0"/>
        <v>997338.59237635566</v>
      </c>
      <c r="F19" s="16">
        <f t="shared" si="1"/>
        <v>1341.5921699379105</v>
      </c>
      <c r="H19" s="16">
        <f t="shared" si="2"/>
        <v>5616.6785060661769</v>
      </c>
      <c r="I19" s="9"/>
      <c r="J19" s="9"/>
      <c r="BJ19" s="65"/>
      <c r="BK19" s="65"/>
      <c r="BL19" s="65"/>
      <c r="BM19" s="65"/>
      <c r="BN19" s="65"/>
      <c r="BO19" s="65"/>
      <c r="BP19" s="65"/>
      <c r="BQ19" s="65"/>
      <c r="BR19" s="65"/>
      <c r="BS19" s="65"/>
    </row>
    <row r="20" spans="1:71" ht="15.75" customHeight="1">
      <c r="A20" s="65"/>
      <c r="B20" s="31">
        <v>38808</v>
      </c>
      <c r="C20" s="33">
        <v>4</v>
      </c>
      <c r="D20" s="16">
        <f>IF('Calculations for Amort'!C8&gt;=0,'Calculations for Amort'!C8,"")</f>
        <v>995997.00020641775</v>
      </c>
      <c r="E20" s="65">
        <f t="shared" si="0"/>
        <v>995997.00020641775</v>
      </c>
      <c r="F20" s="16">
        <f t="shared" si="1"/>
        <v>1348.9038472640095</v>
      </c>
      <c r="H20" s="16">
        <f t="shared" si="2"/>
        <v>5428.1836511249758</v>
      </c>
      <c r="I20" s="9"/>
      <c r="J20" s="9"/>
      <c r="BJ20" s="65"/>
      <c r="BK20" s="65"/>
      <c r="BL20" s="65"/>
      <c r="BM20" s="65"/>
      <c r="BN20" s="65"/>
      <c r="BO20" s="65"/>
      <c r="BP20" s="65"/>
      <c r="BQ20" s="65"/>
      <c r="BR20" s="65"/>
      <c r="BS20" s="65"/>
    </row>
    <row r="21" spans="1:71" ht="15" customHeight="1">
      <c r="A21" s="65"/>
      <c r="B21" s="31">
        <v>38838</v>
      </c>
      <c r="C21" s="32">
        <v>5</v>
      </c>
      <c r="D21" s="16">
        <f>IF('Calculations for Amort'!C9&gt;=0,'Calculations for Amort'!C9,"")</f>
        <v>994648.09635915374</v>
      </c>
      <c r="E21" s="65">
        <f t="shared" si="0"/>
        <v>994648.09635915374</v>
      </c>
      <c r="F21" s="16">
        <f t="shared" si="1"/>
        <v>1356.255373231601</v>
      </c>
      <c r="G21" s="65"/>
      <c r="H21" s="16">
        <f t="shared" si="2"/>
        <v>5601.5265293293005</v>
      </c>
      <c r="I21" s="9"/>
      <c r="J21" s="9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</row>
    <row r="22" spans="1:71" ht="15">
      <c r="A22" s="65"/>
      <c r="B22" s="31">
        <v>38869</v>
      </c>
      <c r="C22" s="33">
        <v>6</v>
      </c>
      <c r="D22" s="16">
        <f>IF('Calculations for Amort'!C10&gt;=0,'Calculations for Amort'!C10,"")</f>
        <v>993291.84098592214</v>
      </c>
      <c r="E22" s="65">
        <f t="shared" si="0"/>
        <v>993291.84098592214</v>
      </c>
      <c r="F22" s="16">
        <f t="shared" si="1"/>
        <v>1363.646965015796</v>
      </c>
      <c r="G22" s="9"/>
      <c r="H22" s="16">
        <f t="shared" si="2"/>
        <v>5413.4405333732757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1"/>
      <c r="BS22" s="1"/>
    </row>
    <row r="23" spans="1:71" ht="15">
      <c r="A23" s="127"/>
      <c r="B23" s="31">
        <v>38899</v>
      </c>
      <c r="C23" s="32">
        <v>7</v>
      </c>
      <c r="D23" s="16">
        <f>IF('Calculations for Amort'!C11&gt;=0,'Calculations for Amort'!C11,"")</f>
        <v>991928.19402090635</v>
      </c>
      <c r="E23" s="65">
        <f t="shared" si="0"/>
        <v>991928.19402090635</v>
      </c>
      <c r="F23" s="16">
        <f t="shared" si="1"/>
        <v>1371.0788409750676</v>
      </c>
      <c r="G23" s="9"/>
      <c r="H23" s="16">
        <f t="shared" si="2"/>
        <v>5586.2089459944045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1"/>
      <c r="BS23" s="1"/>
    </row>
    <row r="24" spans="1:71" ht="15">
      <c r="A24" s="65"/>
      <c r="B24" s="31">
        <v>38930</v>
      </c>
      <c r="C24" s="33">
        <v>8</v>
      </c>
      <c r="D24" s="16">
        <f>IF('Calculations for Amort'!C12&gt;=0,'Calculations for Amort'!C12,"")</f>
        <v>990557.11517993128</v>
      </c>
      <c r="E24" s="65">
        <f t="shared" si="0"/>
        <v>990557.11517993128</v>
      </c>
      <c r="F24" s="16">
        <f t="shared" si="1"/>
        <v>1378.5512206583517</v>
      </c>
      <c r="G24" s="9"/>
      <c r="H24" s="16">
        <f t="shared" si="2"/>
        <v>5578.4874869883133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1"/>
      <c r="BS24" s="1"/>
    </row>
    <row r="25" spans="1:71" ht="15">
      <c r="A25" s="65"/>
      <c r="B25" s="31">
        <v>38961</v>
      </c>
      <c r="C25" s="32">
        <v>9</v>
      </c>
      <c r="D25" s="16">
        <f>IF('Calculations for Amort'!C13&gt;=0,'Calculations for Amort'!C13,"")</f>
        <v>989178.56395927293</v>
      </c>
      <c r="E25" s="65">
        <f t="shared" si="0"/>
        <v>989178.56395927293</v>
      </c>
      <c r="F25" s="16">
        <f t="shared" si="1"/>
        <v>1386.0643248109845</v>
      </c>
      <c r="G25" s="9"/>
      <c r="H25" s="16">
        <f t="shared" si="2"/>
        <v>5391.0231735780371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1"/>
      <c r="BS25" s="1"/>
    </row>
    <row r="26" spans="1:71" ht="15">
      <c r="A26" s="65"/>
      <c r="B26" s="31">
        <v>38991</v>
      </c>
      <c r="C26" s="33">
        <v>10</v>
      </c>
      <c r="D26" s="16">
        <f>IF('Calculations for Amort'!C14&gt;=0,'Calculations for Amort'!C14,"")</f>
        <v>987792.49963446194</v>
      </c>
      <c r="E26" s="65">
        <f t="shared" si="0"/>
        <v>987792.49963446194</v>
      </c>
      <c r="F26" s="16">
        <f t="shared" si="1"/>
        <v>1393.618375381222</v>
      </c>
      <c r="G26" s="9"/>
      <c r="H26" s="16">
        <f t="shared" si="2"/>
        <v>5562.9180937747451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1"/>
      <c r="BS26" s="1"/>
    </row>
    <row r="27" spans="1:71" ht="15">
      <c r="A27" s="65"/>
      <c r="B27" s="31">
        <v>39022</v>
      </c>
      <c r="C27" s="32">
        <v>11</v>
      </c>
      <c r="D27" s="16">
        <f>IF('Calculations for Amort'!C15&gt;=0,'Calculations for Amort'!C15,"")</f>
        <v>986398.88125908072</v>
      </c>
      <c r="E27" s="65">
        <f t="shared" si="0"/>
        <v>986398.88125908072</v>
      </c>
      <c r="F27" s="16">
        <f t="shared" si="1"/>
        <v>1401.2135955269914</v>
      </c>
      <c r="G27" s="9"/>
      <c r="H27" s="16">
        <f t="shared" si="2"/>
        <v>5375.8739028619902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1"/>
      <c r="BS27" s="1"/>
    </row>
    <row r="28" spans="1:71" ht="15">
      <c r="A28" s="65"/>
      <c r="B28" s="31">
        <v>39052</v>
      </c>
      <c r="C28" s="33">
        <v>12</v>
      </c>
      <c r="D28" s="16">
        <f>IF('Calculations for Amort'!C16&gt;=0,'Calculations for Amort'!C16,"")</f>
        <v>984997.66766355373</v>
      </c>
      <c r="E28" s="65">
        <f t="shared" si="0"/>
        <v>984997.66766355373</v>
      </c>
      <c r="F28" s="16">
        <f t="shared" si="1"/>
        <v>1408.8502096226439</v>
      </c>
      <c r="G28" s="9"/>
      <c r="H28" s="16">
        <f t="shared" si="2"/>
        <v>5547.178531725247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1"/>
      <c r="BS28" s="1"/>
    </row>
    <row r="29" spans="1:71" ht="15">
      <c r="A29" s="65"/>
      <c r="B29" s="31">
        <v>39083</v>
      </c>
      <c r="C29" s="32">
        <v>13</v>
      </c>
      <c r="D29" s="16">
        <f>IF('Calculations for Amort'!C17&gt;=0,'Calculations for Amort'!C17,"")</f>
        <v>983588.81745393109</v>
      </c>
      <c r="E29" s="65">
        <f t="shared" si="0"/>
        <v>983588.81745393109</v>
      </c>
      <c r="F29" s="16">
        <f t="shared" si="1"/>
        <v>1416.5284432651242</v>
      </c>
      <c r="G29" s="9"/>
      <c r="H29" s="16">
        <f t="shared" si="2"/>
        <v>5539.2443569613888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1"/>
      <c r="BS29" s="1"/>
    </row>
    <row r="30" spans="1:71" ht="15">
      <c r="A30" s="65"/>
      <c r="B30" s="31">
        <v>39114</v>
      </c>
      <c r="C30" s="33">
        <v>14</v>
      </c>
      <c r="D30" s="16">
        <f>IF('Calculations for Amort'!C18&gt;=0,'Calculations for Amort'!C18,"")</f>
        <v>982172.28901066596</v>
      </c>
      <c r="E30" s="65">
        <f t="shared" si="0"/>
        <v>982172.28901066596</v>
      </c>
      <c r="F30" s="16">
        <f t="shared" si="1"/>
        <v>1424.2485232809559</v>
      </c>
      <c r="G30" s="9"/>
      <c r="H30" s="16">
        <f t="shared" si="2"/>
        <v>4995.9830434342539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1"/>
      <c r="BS30" s="1"/>
    </row>
    <row r="31" spans="1:71" ht="15">
      <c r="A31" s="65"/>
      <c r="B31" s="31">
        <v>39142</v>
      </c>
      <c r="C31" s="32">
        <v>15</v>
      </c>
      <c r="D31" s="16">
        <f>IF('Calculations for Amort'!C19&gt;=0,'Calculations for Amort'!C19,"")</f>
        <v>980748.04048738501</v>
      </c>
      <c r="E31" s="65">
        <f t="shared" si="0"/>
        <v>980748.04048738501</v>
      </c>
      <c r="F31" s="16">
        <f t="shared" si="1"/>
        <v>1432.0106777327601</v>
      </c>
      <c r="G31" s="9"/>
      <c r="H31" s="16">
        <f t="shared" si="2"/>
        <v>5523.246048011456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"/>
      <c r="BS31" s="1"/>
    </row>
    <row r="32" spans="1:71" ht="15">
      <c r="A32" s="65"/>
      <c r="B32" s="31">
        <v>39173</v>
      </c>
      <c r="C32" s="33">
        <v>16</v>
      </c>
      <c r="D32" s="16">
        <f>IF('Calculations for Amort'!C20&gt;=0,'Calculations for Amort'!C20,"")</f>
        <v>979316.02980965225</v>
      </c>
      <c r="E32" s="65">
        <f t="shared" si="0"/>
        <v>979316.02980965225</v>
      </c>
      <c r="F32" s="16">
        <f t="shared" si="1"/>
        <v>1439.8151359264739</v>
      </c>
      <c r="G32" s="9"/>
      <c r="H32" s="16">
        <f t="shared" si="2"/>
        <v>5337.2723624626051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1"/>
      <c r="BS32" s="1"/>
    </row>
    <row r="33" spans="2:71" ht="15">
      <c r="B33" s="31">
        <v>39203</v>
      </c>
      <c r="C33" s="32">
        <v>17</v>
      </c>
      <c r="D33" s="16">
        <f>IF('Calculations for Amort'!C21&gt;=0,'Calculations for Amort'!C21,"")</f>
        <v>977876.21467372577</v>
      </c>
      <c r="E33" s="65">
        <f t="shared" si="0"/>
        <v>977876.21467372577</v>
      </c>
      <c r="F33" s="16">
        <f t="shared" si="1"/>
        <v>1447.6621284171706</v>
      </c>
      <c r="G33" s="9"/>
      <c r="H33" s="16">
        <f t="shared" si="2"/>
        <v>5507.0728823041991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1"/>
      <c r="BS33" s="1"/>
    </row>
    <row r="34" spans="2:71" ht="15">
      <c r="B34" s="31">
        <v>39234</v>
      </c>
      <c r="C34" s="33">
        <v>18</v>
      </c>
      <c r="D34" s="16">
        <f>IF('Calculations for Amort'!C22&gt;=0,'Calculations for Amort'!C22,"")</f>
        <v>976428.5525453086</v>
      </c>
      <c r="E34" s="65">
        <f t="shared" si="0"/>
        <v>976428.5525453086</v>
      </c>
      <c r="F34" s="16">
        <f t="shared" si="1"/>
        <v>1455.5518870170927</v>
      </c>
      <c r="G34" s="9"/>
      <c r="H34" s="16">
        <f t="shared" si="2"/>
        <v>5321.5356113719308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1"/>
      <c r="BS34" s="1"/>
    </row>
    <row r="35" spans="2:71" ht="15">
      <c r="B35" s="31">
        <v>39264</v>
      </c>
      <c r="C35" s="32">
        <v>19</v>
      </c>
      <c r="D35" s="16">
        <f>IF('Calculations for Amort'!C23&gt;=0,'Calculations for Amort'!C23,"")</f>
        <v>974973.00065829151</v>
      </c>
      <c r="E35" s="65">
        <f t="shared" si="0"/>
        <v>974973.00065829151</v>
      </c>
      <c r="F35" s="16">
        <f t="shared" si="1"/>
        <v>1463.4846448013559</v>
      </c>
      <c r="G35" s="9"/>
      <c r="H35" s="16">
        <f t="shared" si="2"/>
        <v>5490.7229487072782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1"/>
      <c r="BS35" s="1"/>
    </row>
    <row r="36" spans="2:71" ht="15">
      <c r="B36" s="31">
        <v>39295</v>
      </c>
      <c r="C36" s="33">
        <v>20</v>
      </c>
      <c r="D36" s="16">
        <f>IF('Calculations for Amort'!C24&gt;=0,'Calculations for Amort'!C24,"")</f>
        <v>973509.51601349015</v>
      </c>
      <c r="E36" s="65">
        <f t="shared" si="0"/>
        <v>973509.51601349015</v>
      </c>
      <c r="F36" s="16">
        <f t="shared" si="1"/>
        <v>1471.4606361155165</v>
      </c>
      <c r="G36" s="9"/>
      <c r="H36" s="16">
        <f t="shared" si="2"/>
        <v>5482.4810910159713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1"/>
      <c r="BS36" s="1"/>
    </row>
    <row r="37" spans="2:71" ht="15">
      <c r="B37" s="31">
        <v>39326</v>
      </c>
      <c r="C37" s="32">
        <v>21</v>
      </c>
      <c r="D37" s="16">
        <f>IF('Calculations for Amort'!C25&gt;=0,'Calculations for Amort'!C25,"")</f>
        <v>972038.05537737464</v>
      </c>
      <c r="E37" s="65">
        <f t="shared" si="0"/>
        <v>972038.05537737464</v>
      </c>
      <c r="F37" s="16">
        <f t="shared" si="1"/>
        <v>1479.4800965823233</v>
      </c>
      <c r="G37" s="9"/>
      <c r="H37" s="16">
        <f t="shared" si="2"/>
        <v>5297.6074018066911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1"/>
      <c r="BS37" s="1"/>
    </row>
    <row r="38" spans="2:71" ht="15">
      <c r="B38" s="31">
        <v>39356</v>
      </c>
      <c r="C38" s="33">
        <v>22</v>
      </c>
      <c r="D38" s="16">
        <f>IF('Calculations for Amort'!C26&gt;=0,'Calculations for Amort'!C26,"")</f>
        <v>970558.57528079231</v>
      </c>
      <c r="E38" s="65">
        <f t="shared" si="0"/>
        <v>970558.57528079231</v>
      </c>
      <c r="F38" s="16">
        <f t="shared" si="1"/>
        <v>1487.5432631087024</v>
      </c>
      <c r="G38" s="9"/>
      <c r="H38" s="16">
        <f t="shared" si="2"/>
        <v>5465.862376456329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1"/>
      <c r="BS38" s="1"/>
    </row>
    <row r="39" spans="2:71" ht="15">
      <c r="B39" s="31">
        <v>39387</v>
      </c>
      <c r="C39" s="32">
        <v>23</v>
      </c>
      <c r="D39" s="16">
        <f>IF('Calculations for Amort'!C27&gt;=0,'Calculations for Amort'!C27,"")</f>
        <v>969071.03201768361</v>
      </c>
      <c r="E39" s="65">
        <f t="shared" si="0"/>
        <v>969071.03201768361</v>
      </c>
      <c r="F39" s="16">
        <f t="shared" si="1"/>
        <v>1495.6503738926258</v>
      </c>
      <c r="G39" s="9"/>
      <c r="H39" s="16">
        <f t="shared" si="2"/>
        <v>5281.4371244963759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1"/>
      <c r="BS39" s="1"/>
    </row>
    <row r="40" spans="2:71" ht="15">
      <c r="B40" s="31">
        <v>39417</v>
      </c>
      <c r="C40" s="33">
        <v>24</v>
      </c>
      <c r="D40" s="16">
        <f>IF('Calculations for Amort'!C28&gt;=0,'Calculations for Amort'!C28,"")</f>
        <v>967575.38164379098</v>
      </c>
      <c r="E40" s="65">
        <f t="shared" si="0"/>
        <v>967575.38164379098</v>
      </c>
      <c r="F40" s="16">
        <f t="shared" si="1"/>
        <v>1503.8016684303293</v>
      </c>
      <c r="G40" s="9"/>
      <c r="H40" s="16">
        <f t="shared" si="2"/>
        <v>5449.062024290617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1"/>
      <c r="BS40" s="1"/>
    </row>
    <row r="41" spans="2:71" ht="15">
      <c r="B41" s="31">
        <v>39448</v>
      </c>
      <c r="C41" s="32">
        <v>25</v>
      </c>
      <c r="D41" s="16">
        <f>IF('Calculations for Amort'!C29&gt;=0,'Calculations for Amort'!C29,"")</f>
        <v>966071.57997536066</v>
      </c>
      <c r="E41" s="65">
        <f t="shared" si="0"/>
        <v>966071.57997536066</v>
      </c>
      <c r="F41" s="16">
        <f t="shared" si="1"/>
        <v>1511.9973875232972</v>
      </c>
      <c r="G41" s="9"/>
      <c r="H41" s="16">
        <f t="shared" si="2"/>
        <v>5440.5931145612403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1"/>
      <c r="BS41" s="1"/>
    </row>
    <row r="42" spans="2:71" ht="15">
      <c r="B42" s="31">
        <v>39479</v>
      </c>
      <c r="C42" s="33">
        <v>26</v>
      </c>
      <c r="D42" s="16">
        <f>IF('Calculations for Amort'!C30&gt;=0,'Calculations for Amort'!C30,"")</f>
        <v>964559.58258783736</v>
      </c>
      <c r="E42" s="65">
        <f t="shared" si="0"/>
        <v>964559.58258783736</v>
      </c>
      <c r="F42" s="16">
        <f t="shared" si="1"/>
        <v>1520.2377732853638</v>
      </c>
      <c r="G42" s="9"/>
      <c r="H42" s="16">
        <f t="shared" si="2"/>
        <v>5081.6214009335899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1"/>
      <c r="BS42" s="1"/>
    </row>
    <row r="43" spans="2:71" ht="15">
      <c r="B43" s="31">
        <v>39508</v>
      </c>
      <c r="C43" s="32">
        <v>27</v>
      </c>
      <c r="D43" s="16">
        <f>IF('Calculations for Amort'!C31&gt;=0,'Calculations for Amort'!C31,"")</f>
        <v>963039.34481455199</v>
      </c>
      <c r="E43" s="65">
        <f t="shared" si="0"/>
        <v>963039.34481455199</v>
      </c>
      <c r="F43" s="16">
        <f t="shared" si="1"/>
        <v>1528.5230691496981</v>
      </c>
      <c r="G43" s="9"/>
      <c r="H43" s="16">
        <f t="shared" si="2"/>
        <v>5423.5165768806182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1"/>
      <c r="BS43" s="1"/>
    </row>
    <row r="44" spans="2:71" ht="15">
      <c r="B44" s="31">
        <v>39539</v>
      </c>
      <c r="C44" s="33">
        <v>28</v>
      </c>
      <c r="D44" s="16">
        <f>IF('Calculations for Amort'!C32&gt;=0,'Calculations for Amort'!C32,"")</f>
        <v>961510.8217454023</v>
      </c>
      <c r="E44" s="65">
        <f t="shared" si="0"/>
        <v>961510.8217454023</v>
      </c>
      <c r="F44" s="16">
        <f t="shared" si="1"/>
        <v>1536.853519876604</v>
      </c>
      <c r="G44" s="9"/>
      <c r="H44" s="16">
        <f t="shared" si="2"/>
        <v>5240.2339785124423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1"/>
      <c r="BS44" s="1"/>
    </row>
    <row r="45" spans="2:71" ht="15">
      <c r="B45" s="31">
        <v>39569</v>
      </c>
      <c r="C45" s="32">
        <v>29</v>
      </c>
      <c r="D45" s="34">
        <f>IF('Calculations for Amort'!C33&gt;=0,'Calculations for Amort'!C33,"")</f>
        <v>959973.96822552569</v>
      </c>
      <c r="E45" s="65">
        <f t="shared" si="0"/>
        <v>959973.96822552569</v>
      </c>
      <c r="F45" s="34">
        <f t="shared" si="1"/>
        <v>1545.2293715599226</v>
      </c>
      <c r="G45" s="9"/>
      <c r="H45" s="34">
        <f t="shared" si="2"/>
        <v>5406.2533977234189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1"/>
      <c r="BS45" s="1"/>
    </row>
    <row r="46" spans="2:71" ht="15">
      <c r="B46" s="31">
        <v>39600</v>
      </c>
      <c r="C46" s="33">
        <v>30</v>
      </c>
      <c r="D46" s="16">
        <f>IF('Calculations for Amort'!C34&gt;=0,'Calculations for Amort'!C34,"")</f>
        <v>958428.73885396577</v>
      </c>
      <c r="E46" s="65">
        <f t="shared" si="0"/>
        <v>958428.73885396577</v>
      </c>
      <c r="F46" s="16">
        <f t="shared" si="1"/>
        <v>1553.650871634949</v>
      </c>
      <c r="G46" s="9"/>
      <c r="H46" s="16">
        <f t="shared" si="2"/>
        <v>5223.4366267541145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1"/>
      <c r="BS46" s="1"/>
    </row>
    <row r="47" spans="2:71" ht="15">
      <c r="B47" s="31">
        <v>39630</v>
      </c>
      <c r="C47" s="32">
        <v>31</v>
      </c>
      <c r="D47" s="16">
        <f>IF('Calculations for Amort'!C35&gt;=0,'Calculations for Amort'!C35,"")</f>
        <v>956875.08798233082</v>
      </c>
      <c r="E47" s="65">
        <f t="shared" si="0"/>
        <v>956875.08798233082</v>
      </c>
      <c r="F47" s="16">
        <f t="shared" si="1"/>
        <v>1562.1182688853005</v>
      </c>
      <c r="G47" s="9"/>
      <c r="H47" s="16">
        <f t="shared" si="2"/>
        <v>5388.8015371538268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1"/>
      <c r="BS47" s="1"/>
    </row>
    <row r="48" spans="2:71" ht="15">
      <c r="B48" s="31">
        <v>39661</v>
      </c>
      <c r="C48" s="33">
        <v>32</v>
      </c>
      <c r="D48" s="16">
        <f>IF('Calculations for Amort'!C36&gt;=0,'Calculations for Amort'!C36,"")</f>
        <v>955312.96971344552</v>
      </c>
      <c r="E48" s="65">
        <f t="shared" si="0"/>
        <v>955312.96971344552</v>
      </c>
      <c r="F48" s="16">
        <f t="shared" si="1"/>
        <v>1570.6318134507164</v>
      </c>
      <c r="G48" s="9"/>
      <c r="H48" s="16">
        <f t="shared" si="2"/>
        <v>5380.0042077695543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1"/>
      <c r="BS48" s="1"/>
    </row>
    <row r="49" spans="1:71" ht="15">
      <c r="A49" s="65"/>
      <c r="B49" s="31">
        <v>39692</v>
      </c>
      <c r="C49" s="32">
        <v>33</v>
      </c>
      <c r="D49" s="16">
        <f>IF('Calculations for Amort'!C37&gt;=0,'Calculations for Amort'!C37,"")</f>
        <v>953742.3378999948</v>
      </c>
      <c r="E49" s="65">
        <f t="shared" si="0"/>
        <v>953742.3378999948</v>
      </c>
      <c r="F49" s="16">
        <f t="shared" si="1"/>
        <v>1579.1917568340432</v>
      </c>
      <c r="G49" s="9"/>
      <c r="H49" s="16">
        <f t="shared" si="2"/>
        <v>5197.8957415549721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1"/>
      <c r="BS49" s="1"/>
    </row>
    <row r="50" spans="1:71" ht="15">
      <c r="A50" s="65"/>
      <c r="B50" s="31">
        <v>39722</v>
      </c>
      <c r="C50" s="33">
        <v>34</v>
      </c>
      <c r="D50" s="16">
        <f>IF('Calculations for Amort'!C38&gt;=0,'Calculations for Amort'!C38,"")</f>
        <v>952163.14614316076</v>
      </c>
      <c r="E50" s="65">
        <f t="shared" si="0"/>
        <v>952163.14614316076</v>
      </c>
      <c r="F50" s="16">
        <f t="shared" si="1"/>
        <v>1587.7983519088011</v>
      </c>
      <c r="G50" s="9"/>
      <c r="H50" s="16">
        <f t="shared" si="2"/>
        <v>5362.2654513629004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1"/>
      <c r="BS50" s="1"/>
    </row>
    <row r="51" spans="1:71" ht="15">
      <c r="A51" s="65"/>
      <c r="B51" s="31">
        <v>39753</v>
      </c>
      <c r="C51" s="32">
        <v>35</v>
      </c>
      <c r="D51" s="16">
        <f>IF('Calculations for Amort'!C39&gt;=0,'Calculations for Amort'!C39,"")</f>
        <v>950575.34779125196</v>
      </c>
      <c r="E51" s="65">
        <f t="shared" si="0"/>
        <v>950575.34779125196</v>
      </c>
      <c r="F51" s="16">
        <f t="shared" si="1"/>
        <v>1596.4518529267516</v>
      </c>
      <c r="G51" s="9"/>
      <c r="H51" s="16">
        <f t="shared" si="2"/>
        <v>5180.6356454623228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1"/>
      <c r="BS51" s="1"/>
    </row>
    <row r="52" spans="1:71" ht="15">
      <c r="A52" s="65"/>
      <c r="B52" s="31">
        <v>39783</v>
      </c>
      <c r="C52" s="33">
        <v>36</v>
      </c>
      <c r="D52" s="16">
        <f>IF('Calculations for Amort'!C40&gt;=0,'Calculations for Amort'!C40,"")</f>
        <v>948978.89593832521</v>
      </c>
      <c r="E52" s="65">
        <f t="shared" si="0"/>
        <v>948978.89593832521</v>
      </c>
      <c r="F52" s="16">
        <f t="shared" si="1"/>
        <v>1605.1525155251147</v>
      </c>
      <c r="G52" s="9"/>
      <c r="H52" s="16">
        <f t="shared" si="2"/>
        <v>5344.3328156260022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1"/>
      <c r="BS52" s="1"/>
    </row>
    <row r="53" spans="1:71" ht="15">
      <c r="A53" s="65"/>
      <c r="B53" s="31">
        <v>39814</v>
      </c>
      <c r="C53" s="32">
        <v>37</v>
      </c>
      <c r="D53" s="16">
        <f>IF('Calculations for Amort'!C41&gt;=0,'Calculations for Amort'!C41,"")</f>
        <v>947373.74342280009</v>
      </c>
      <c r="E53" s="65">
        <f t="shared" si="0"/>
        <v>947373.74342280009</v>
      </c>
      <c r="F53" s="16">
        <f t="shared" si="1"/>
        <v>1613.9005967347184</v>
      </c>
      <c r="G53" s="9"/>
      <c r="H53" s="16">
        <f t="shared" si="2"/>
        <v>5335.2931317094026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1"/>
      <c r="BS53" s="1"/>
    </row>
    <row r="54" spans="1:71" ht="15">
      <c r="A54" s="127"/>
      <c r="B54" s="31">
        <v>39845</v>
      </c>
      <c r="C54" s="33">
        <v>38</v>
      </c>
      <c r="D54" s="16">
        <f>IF('Calculations for Amort'!C42&gt;=0,'Calculations for Amort'!C42,"")</f>
        <v>945759.84282606537</v>
      </c>
      <c r="E54" s="65">
        <f t="shared" si="0"/>
        <v>945759.84282606537</v>
      </c>
      <c r="F54" s="16">
        <f t="shared" si="1"/>
        <v>1622.6963549869834</v>
      </c>
      <c r="G54" s="9"/>
      <c r="H54" s="16">
        <f t="shared" si="2"/>
        <v>4810.7650671752526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1"/>
      <c r="BS54" s="1"/>
    </row>
    <row r="55" spans="1:71" ht="15">
      <c r="A55" s="65"/>
      <c r="B55" s="31">
        <v>39873</v>
      </c>
      <c r="C55" s="32">
        <v>39</v>
      </c>
      <c r="D55" s="16">
        <f>IF('Calculations for Amort'!C43&gt;=0,'Calculations for Amort'!C43,"")</f>
        <v>944137.14647107839</v>
      </c>
      <c r="E55" s="65">
        <f t="shared" si="0"/>
        <v>944137.14647107839</v>
      </c>
      <c r="F55" s="16">
        <f t="shared" si="1"/>
        <v>1631.5400501216063</v>
      </c>
      <c r="G55" s="9"/>
      <c r="H55" s="16">
        <f t="shared" si="2"/>
        <v>5317.0656965429562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1"/>
      <c r="BS55" s="1"/>
    </row>
    <row r="56" spans="1:71" ht="15">
      <c r="A56" s="65"/>
      <c r="B56" s="31">
        <v>39904</v>
      </c>
      <c r="C56" s="33">
        <v>40</v>
      </c>
      <c r="D56" s="16">
        <f>IF('Calculations for Amort'!C44&gt;=0,'Calculations for Amort'!C44,"")</f>
        <v>942505.60642095678</v>
      </c>
      <c r="E56" s="65">
        <f t="shared" si="0"/>
        <v>942505.60642095678</v>
      </c>
      <c r="F56" s="16">
        <f t="shared" si="1"/>
        <v>1640.4319433948258</v>
      </c>
      <c r="G56" s="9"/>
      <c r="H56" s="16">
        <f t="shared" si="2"/>
        <v>5136.6555549942141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1"/>
      <c r="BS56" s="1"/>
    </row>
    <row r="57" spans="1:71" ht="15">
      <c r="A57" s="65"/>
      <c r="B57" s="31">
        <v>39934</v>
      </c>
      <c r="C57" s="32">
        <v>41</v>
      </c>
      <c r="D57" s="16">
        <f>IF('Calculations for Amort'!C45&gt;=0,'Calculations for Amort'!C45,"")</f>
        <v>940865.17447756196</v>
      </c>
      <c r="E57" s="65">
        <f t="shared" si="0"/>
        <v>940865.17447756196</v>
      </c>
      <c r="F57" s="16">
        <f t="shared" si="1"/>
        <v>1649.3722974862903</v>
      </c>
      <c r="G57" s="9"/>
      <c r="H57" s="16">
        <f t="shared" si="2"/>
        <v>5298.6390409328033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"/>
      <c r="BS57" s="1"/>
    </row>
    <row r="58" spans="1:71" ht="15">
      <c r="A58" s="65"/>
      <c r="B58" s="31">
        <v>39965</v>
      </c>
      <c r="C58" s="33">
        <v>42</v>
      </c>
      <c r="D58" s="16">
        <f>IF('Calculations for Amort'!C46&gt;=0,'Calculations for Amort'!C46,"")</f>
        <v>939215.80218007567</v>
      </c>
      <c r="E58" s="65">
        <f t="shared" si="0"/>
        <v>939215.80218007567</v>
      </c>
      <c r="F58" s="16">
        <f t="shared" si="1"/>
        <v>1658.3613765076734</v>
      </c>
      <c r="G58" s="9"/>
      <c r="H58" s="16">
        <f t="shared" si="2"/>
        <v>5118.7261218814119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1"/>
      <c r="BS58" s="1"/>
    </row>
    <row r="59" spans="1:71" ht="15">
      <c r="A59" s="65"/>
      <c r="B59" s="31">
        <v>39995</v>
      </c>
      <c r="C59" s="32">
        <v>43</v>
      </c>
      <c r="D59" s="16">
        <f>IF('Calculations for Amort'!C47&gt;=0,'Calculations for Amort'!C47,"")</f>
        <v>937557.440803568</v>
      </c>
      <c r="E59" s="65">
        <f t="shared" si="0"/>
        <v>937557.440803568</v>
      </c>
      <c r="F59" s="16">
        <f t="shared" si="1"/>
        <v>1667.3994460095419</v>
      </c>
      <c r="G59" s="9"/>
      <c r="H59" s="16">
        <f t="shared" si="2"/>
        <v>5280.0109874587606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1"/>
      <c r="BS59" s="1"/>
    </row>
    <row r="60" spans="1:71" ht="15">
      <c r="A60" s="65"/>
      <c r="B60" s="31">
        <v>40026</v>
      </c>
      <c r="C60" s="33">
        <v>44</v>
      </c>
      <c r="D60" s="16">
        <f>IF('Calculations for Amort'!C48&gt;=0,'Calculations for Amort'!C48,"")</f>
        <v>935890.04135755845</v>
      </c>
      <c r="E60" s="65">
        <f t="shared" si="0"/>
        <v>935890.04135755845</v>
      </c>
      <c r="F60" s="16">
        <f t="shared" si="1"/>
        <v>1676.4867729903199</v>
      </c>
      <c r="G60" s="9"/>
      <c r="H60" s="16">
        <f t="shared" si="2"/>
        <v>5270.6207495786502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1"/>
      <c r="BS60" s="1"/>
    </row>
    <row r="61" spans="1:71" ht="15">
      <c r="A61" s="65"/>
      <c r="B61" s="31">
        <v>40057</v>
      </c>
      <c r="C61" s="32">
        <v>45</v>
      </c>
      <c r="D61" s="16">
        <f>IF('Calculations for Amort'!C49&gt;=0,'Calculations for Amort'!C49,"")</f>
        <v>934213.55458456813</v>
      </c>
      <c r="E61" s="65">
        <f t="shared" si="0"/>
        <v>934213.55458456813</v>
      </c>
      <c r="F61" s="16">
        <f t="shared" si="1"/>
        <v>1685.6236259031575</v>
      </c>
      <c r="G61" s="9"/>
      <c r="H61" s="16">
        <f t="shared" si="2"/>
        <v>5091.4638724858969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1"/>
      <c r="BS61" s="1"/>
    </row>
    <row r="62" spans="1:71" ht="15">
      <c r="A62" s="65"/>
      <c r="B62" s="31">
        <v>40087</v>
      </c>
      <c r="C62" s="33">
        <v>46</v>
      </c>
      <c r="D62" s="16">
        <f>IF('Calculations for Amort'!C50&gt;=0,'Calculations for Amort'!C50,"")</f>
        <v>932527.93095866498</v>
      </c>
      <c r="E62" s="65">
        <f t="shared" si="0"/>
        <v>932527.93095866498</v>
      </c>
      <c r="F62" s="16">
        <f t="shared" si="1"/>
        <v>1694.8102746643126</v>
      </c>
      <c r="G62" s="9"/>
      <c r="H62" s="16">
        <f t="shared" si="2"/>
        <v>5251.6864645155483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1"/>
      <c r="BS62" s="1"/>
    </row>
    <row r="63" spans="1:71" ht="15">
      <c r="A63" s="65"/>
      <c r="B63" s="31">
        <v>40118</v>
      </c>
      <c r="C63" s="32">
        <v>47</v>
      </c>
      <c r="D63" s="16">
        <f>IF('Calculations for Amort'!C51&gt;=0,'Calculations for Amort'!C51,"")</f>
        <v>930833.12068400066</v>
      </c>
      <c r="E63" s="65">
        <f t="shared" si="0"/>
        <v>930833.12068400066</v>
      </c>
      <c r="F63" s="16">
        <f t="shared" si="1"/>
        <v>1704.0469906611834</v>
      </c>
      <c r="G63" s="9"/>
      <c r="H63" s="16">
        <f t="shared" si="2"/>
        <v>5073.0405077278037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1"/>
      <c r="BS63" s="1"/>
    </row>
    <row r="64" spans="1:71" ht="15">
      <c r="A64" s="65"/>
      <c r="B64" s="31">
        <v>40148</v>
      </c>
      <c r="C64" s="33">
        <v>48</v>
      </c>
      <c r="D64" s="16">
        <f>IF('Calculations for Amort'!C52&gt;=0,'Calculations for Amort'!C52,"")</f>
        <v>929129.07369333948</v>
      </c>
      <c r="E64" s="65">
        <f t="shared" si="0"/>
        <v>929129.07369333948</v>
      </c>
      <c r="F64" s="16">
        <f t="shared" si="1"/>
        <v>1713.3340467603412</v>
      </c>
      <c r="G64" s="9"/>
      <c r="H64" s="16">
        <f t="shared" si="2"/>
        <v>5232.5452333496569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1"/>
      <c r="BS64" s="1"/>
    </row>
    <row r="65" spans="2:71" ht="15">
      <c r="B65" s="31">
        <v>40179</v>
      </c>
      <c r="C65" s="32">
        <v>49</v>
      </c>
      <c r="D65" s="16">
        <f>IF('Calculations for Amort'!C53&gt;=0,'Calculations for Amort'!C53,"")</f>
        <v>927415.73964657914</v>
      </c>
      <c r="E65" s="65">
        <f t="shared" si="0"/>
        <v>927415.73964657914</v>
      </c>
      <c r="F65" s="16">
        <f t="shared" si="1"/>
        <v>1722.6717173152138</v>
      </c>
      <c r="G65" s="9"/>
      <c r="H65" s="16">
        <f t="shared" si="2"/>
        <v>5222.8963071096514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1"/>
      <c r="BS65" s="1"/>
    </row>
    <row r="66" spans="2:71" ht="15">
      <c r="B66" s="31">
        <v>40210</v>
      </c>
      <c r="C66" s="33">
        <v>50</v>
      </c>
      <c r="D66" s="16">
        <f>IF('Calculations for Amort'!C54&gt;=0,'Calculations for Amort'!C54,"")</f>
        <v>925693.06792926393</v>
      </c>
      <c r="E66" s="65">
        <f t="shared" si="0"/>
        <v>925693.06792926393</v>
      </c>
      <c r="F66" s="16">
        <f t="shared" si="1"/>
        <v>1732.0602781745838</v>
      </c>
      <c r="G66" s="9"/>
      <c r="H66" s="16">
        <f t="shared" si="2"/>
        <v>4708.6920722001887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1"/>
      <c r="BS66" s="1"/>
    </row>
    <row r="67" spans="2:71" ht="15">
      <c r="B67" s="31">
        <v>40238</v>
      </c>
      <c r="C67" s="32">
        <v>51</v>
      </c>
      <c r="D67" s="16">
        <f>IF('Calculations for Amort'!C55&gt;=0,'Calculations for Amort'!C55,"")</f>
        <v>923961.00765108934</v>
      </c>
      <c r="E67" s="65">
        <f t="shared" si="0"/>
        <v>923961.00765108934</v>
      </c>
      <c r="F67" s="16">
        <f t="shared" si="1"/>
        <v>1741.5000066906214</v>
      </c>
      <c r="G67" s="9"/>
      <c r="H67" s="16">
        <f t="shared" si="2"/>
        <v>5203.4404080883842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1"/>
      <c r="BS67" s="1"/>
    </row>
    <row r="68" spans="2:71" ht="15">
      <c r="B68" s="31">
        <v>40269</v>
      </c>
      <c r="C68" s="33">
        <v>52</v>
      </c>
      <c r="D68" s="16">
        <f>IF('Calculations for Amort'!C56&gt;=0,'Calculations for Amort'!C56,"")</f>
        <v>922219.50764439872</v>
      </c>
      <c r="E68" s="65">
        <f t="shared" si="0"/>
        <v>922219.50764439872</v>
      </c>
      <c r="F68" s="16">
        <f t="shared" si="1"/>
        <v>1750.9911817270331</v>
      </c>
      <c r="G68" s="9"/>
      <c r="H68" s="16">
        <f t="shared" si="2"/>
        <v>5026.0963166619731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1"/>
      <c r="BS68" s="1"/>
    </row>
    <row r="69" spans="2:71" ht="15">
      <c r="B69" s="31">
        <v>40299</v>
      </c>
      <c r="C69" s="32">
        <v>53</v>
      </c>
      <c r="D69" s="16">
        <f>IF('Calculations for Amort'!C57&gt;=0,'Calculations for Amort'!C57,"")</f>
        <v>920468.51646267169</v>
      </c>
      <c r="E69" s="65">
        <f t="shared" si="0"/>
        <v>920468.51646267169</v>
      </c>
      <c r="F69" s="16">
        <f t="shared" si="1"/>
        <v>1760.5340836674441</v>
      </c>
      <c r="G69" s="9"/>
      <c r="H69" s="16">
        <f t="shared" si="2"/>
        <v>5183.7718618789459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1"/>
      <c r="BS69" s="1"/>
    </row>
    <row r="70" spans="2:71" ht="15">
      <c r="B70" s="31">
        <v>40330</v>
      </c>
      <c r="C70" s="33">
        <v>54</v>
      </c>
      <c r="D70" s="16">
        <f>IF('Calculations for Amort'!C58&gt;=0,'Calculations for Amort'!C58,"")</f>
        <v>918707.98237900424</v>
      </c>
      <c r="E70" s="65">
        <f t="shared" si="0"/>
        <v>918707.98237900424</v>
      </c>
      <c r="F70" s="16">
        <f t="shared" si="1"/>
        <v>1770.1289944234304</v>
      </c>
      <c r="G70" s="9"/>
      <c r="H70" s="16">
        <f t="shared" si="2"/>
        <v>5006.9585039655731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1"/>
      <c r="BS70" s="1"/>
    </row>
    <row r="71" spans="2:71" ht="15">
      <c r="B71" s="31">
        <v>40360</v>
      </c>
      <c r="C71" s="32">
        <v>55</v>
      </c>
      <c r="D71" s="16">
        <f>IF('Calculations for Amort'!C59&gt;=0,'Calculations for Amort'!C59,"")</f>
        <v>916937.85338458081</v>
      </c>
      <c r="E71" s="65">
        <f t="shared" si="0"/>
        <v>916937.85338458081</v>
      </c>
      <c r="F71" s="16">
        <f t="shared" si="1"/>
        <v>1779.7761974430177</v>
      </c>
      <c r="G71" s="9"/>
      <c r="H71" s="16">
        <f t="shared" si="2"/>
        <v>5163.8883443108307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1"/>
      <c r="BS71" s="1"/>
    </row>
    <row r="72" spans="2:71" ht="15">
      <c r="B72" s="31">
        <v>40391</v>
      </c>
      <c r="C72" s="33">
        <v>56</v>
      </c>
      <c r="D72" s="16">
        <f>IF('Calculations for Amort'!C60&gt;=0,'Calculations for Amort'!C60,"")</f>
        <v>915158.07718713779</v>
      </c>
      <c r="E72" s="65">
        <f t="shared" si="0"/>
        <v>915158.07718713779</v>
      </c>
      <c r="F72" s="16">
        <f t="shared" si="1"/>
        <v>1789.4759777191794</v>
      </c>
      <c r="G72" s="9"/>
      <c r="H72" s="16">
        <f t="shared" si="2"/>
        <v>5153.8652380255644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1"/>
      <c r="BS72" s="1"/>
    </row>
    <row r="73" spans="2:71" ht="15">
      <c r="B73" s="31">
        <v>40422</v>
      </c>
      <c r="C73" s="32">
        <v>57</v>
      </c>
      <c r="D73" s="16">
        <f>IF('Calculations for Amort'!C61&gt;=0,'Calculations for Amort'!C61,"")</f>
        <v>913368.60120941862</v>
      </c>
      <c r="E73" s="65">
        <f t="shared" si="0"/>
        <v>913368.60120941862</v>
      </c>
      <c r="F73" s="16">
        <f t="shared" si="1"/>
        <v>1799.2286217977526</v>
      </c>
      <c r="G73" s="9"/>
      <c r="H73" s="16">
        <f t="shared" si="2"/>
        <v>4977.858876591331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1"/>
      <c r="BS73" s="1"/>
    </row>
    <row r="74" spans="2:71" ht="15">
      <c r="B74" s="31">
        <v>40452</v>
      </c>
      <c r="C74" s="33">
        <v>58</v>
      </c>
      <c r="D74" s="16">
        <f>IF('Calculations for Amort'!C62&gt;=0,'Calculations for Amort'!C62,"")</f>
        <v>911569.37258762086</v>
      </c>
      <c r="E74" s="65">
        <f t="shared" si="0"/>
        <v>911569.37258762086</v>
      </c>
      <c r="F74" s="16">
        <f t="shared" si="1"/>
        <v>1809.034417786519</v>
      </c>
      <c r="G74" s="9"/>
      <c r="H74" s="16">
        <f t="shared" si="2"/>
        <v>5133.6548499559512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1"/>
      <c r="BS74" s="1"/>
    </row>
    <row r="75" spans="2:71" ht="15">
      <c r="B75" s="31">
        <v>40483</v>
      </c>
      <c r="C75" s="32">
        <v>59</v>
      </c>
      <c r="D75" s="16">
        <f>IF('Calculations for Amort'!C63&gt;=0,'Calculations for Amort'!C63,"")</f>
        <v>909760.33816983434</v>
      </c>
      <c r="E75" s="65">
        <f t="shared" si="0"/>
        <v>909760.33816983434</v>
      </c>
      <c r="F75" s="16">
        <f t="shared" si="1"/>
        <v>1818.8936553634703</v>
      </c>
      <c r="G75" s="9"/>
      <c r="H75" s="16">
        <f t="shared" si="2"/>
        <v>4958.1938430255977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1"/>
      <c r="BS75" s="1"/>
    </row>
    <row r="76" spans="2:71" ht="15">
      <c r="B76" s="31">
        <v>40513</v>
      </c>
      <c r="C76" s="33">
        <v>60</v>
      </c>
      <c r="D76" s="16">
        <f>IF('Calculations for Amort'!C64&gt;=0,'Calculations for Amort'!C64,"")</f>
        <v>907941.44451447087</v>
      </c>
      <c r="E76" s="65">
        <f t="shared" si="0"/>
        <v>907941.44451447087</v>
      </c>
      <c r="F76" s="16">
        <f t="shared" si="1"/>
        <v>1828.8066257851897</v>
      </c>
      <c r="G76" s="9"/>
      <c r="H76" s="16">
        <f t="shared" si="2"/>
        <v>5113.2235683573281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1"/>
      <c r="BS76" s="1"/>
    </row>
    <row r="77" spans="2:71" ht="15">
      <c r="B77" s="31">
        <v>40544</v>
      </c>
      <c r="C77" s="32">
        <v>61</v>
      </c>
      <c r="D77" s="16">
        <f>IF('Calculations for Amort'!C65&gt;=0,'Calculations for Amort'!C65,"")</f>
        <v>906112.63788868568</v>
      </c>
      <c r="E77" s="65">
        <f t="shared" si="0"/>
        <v>906112.63788868568</v>
      </c>
      <c r="F77" s="16">
        <f t="shared" si="1"/>
        <v>1838.7736218956998</v>
      </c>
      <c r="G77" s="9"/>
      <c r="H77" s="16">
        <f t="shared" si="2"/>
        <v>5102.9243390431157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1"/>
      <c r="BS77" s="1"/>
    </row>
    <row r="78" spans="2:71" ht="15">
      <c r="B78" s="31">
        <v>40575</v>
      </c>
      <c r="C78" s="33">
        <v>62</v>
      </c>
      <c r="D78" s="16">
        <f>IF('Calculations for Amort'!C66&gt;=0,'Calculations for Amort'!C66,"")</f>
        <v>904273.86426678998</v>
      </c>
      <c r="E78" s="65">
        <f t="shared" si="0"/>
        <v>904273.86426678998</v>
      </c>
      <c r="F78" s="16">
        <f t="shared" si="1"/>
        <v>1848.7949381350772</v>
      </c>
      <c r="G78" s="9"/>
      <c r="H78" s="16">
        <f t="shared" si="2"/>
        <v>4599.7397229037379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1"/>
      <c r="BS78" s="1"/>
    </row>
    <row r="79" spans="2:71" ht="15">
      <c r="B79" s="31">
        <v>40603</v>
      </c>
      <c r="C79" s="32">
        <v>63</v>
      </c>
      <c r="D79" s="16">
        <f>IF('Calculations for Amort'!C67&gt;=0,'Calculations for Amort'!C67,"")</f>
        <v>902425.06932865491</v>
      </c>
      <c r="E79" s="65">
        <f t="shared" si="0"/>
        <v>902425.06932865491</v>
      </c>
      <c r="F79" s="16">
        <f t="shared" si="1"/>
        <v>1858.8708705478348</v>
      </c>
      <c r="G79" s="9"/>
      <c r="H79" s="16">
        <f t="shared" si="2"/>
        <v>5082.1571821025418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1"/>
      <c r="BS79" s="1"/>
    </row>
    <row r="80" spans="2:71" ht="15">
      <c r="B80" s="31">
        <v>40634</v>
      </c>
      <c r="C80" s="33">
        <v>64</v>
      </c>
      <c r="D80" s="16">
        <f>IF('Calculations for Amort'!C68&gt;=0,'Calculations for Amort'!C68,"")</f>
        <v>900566.19845810707</v>
      </c>
      <c r="E80" s="65">
        <f t="shared" si="0"/>
        <v>900566.19845810707</v>
      </c>
      <c r="F80" s="16">
        <f t="shared" si="1"/>
        <v>1869.0017167923506</v>
      </c>
      <c r="G80" s="9"/>
      <c r="H80" s="16">
        <f t="shared" si="2"/>
        <v>4908.0857815966829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"/>
      <c r="BS80" s="1"/>
    </row>
    <row r="81" spans="2:71" ht="15">
      <c r="B81" s="31">
        <v>40664</v>
      </c>
      <c r="C81" s="32">
        <v>65</v>
      </c>
      <c r="D81" s="16">
        <f>IF('Calculations for Amort'!C69&gt;=0,'Calculations for Amort'!C69,"")</f>
        <v>898697.19674131472</v>
      </c>
      <c r="E81" s="65">
        <f t="shared" ref="E81:E144" si="3">D81</f>
        <v>898697.19674131472</v>
      </c>
      <c r="F81" s="16">
        <f t="shared" ref="F81:F144" si="4">D81-D82</f>
        <v>1879.1877761489013</v>
      </c>
      <c r="G81" s="9"/>
      <c r="H81" s="16">
        <f t="shared" ref="H81:H144" si="5">D81*(B82-B81)/360*$B$9</f>
        <v>5061.1630463148367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1"/>
      <c r="BS81" s="1"/>
    </row>
    <row r="82" spans="2:71" ht="15">
      <c r="B82" s="31">
        <v>40695</v>
      </c>
      <c r="C82" s="33">
        <v>66</v>
      </c>
      <c r="D82" s="16">
        <f>IF('Calculations for Amort'!C70&gt;=0,'Calculations for Amort'!C70,"")</f>
        <v>896818.00896516582</v>
      </c>
      <c r="E82" s="65">
        <f t="shared" si="3"/>
        <v>896818.00896516582</v>
      </c>
      <c r="F82" s="16">
        <f t="shared" si="4"/>
        <v>1889.4293495288584</v>
      </c>
      <c r="G82" s="9"/>
      <c r="H82" s="16">
        <f t="shared" si="5"/>
        <v>4887.6581488601532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1"/>
      <c r="BS82" s="1"/>
    </row>
    <row r="83" spans="2:71" ht="15">
      <c r="B83" s="31">
        <v>40725</v>
      </c>
      <c r="C83" s="32">
        <v>67</v>
      </c>
      <c r="D83" s="16">
        <f>IF('Calculations for Amort'!C71&gt;=0,'Calculations for Amort'!C71,"")</f>
        <v>894928.57961563696</v>
      </c>
      <c r="E83" s="65">
        <f t="shared" si="3"/>
        <v>894928.57961563696</v>
      </c>
      <c r="F83" s="16">
        <f t="shared" si="4"/>
        <v>1899.7267394837691</v>
      </c>
      <c r="G83" s="9"/>
      <c r="H83" s="16">
        <f t="shared" si="5"/>
        <v>5039.9394508687292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1"/>
      <c r="BS83" s="1"/>
    </row>
    <row r="84" spans="2:71" ht="15">
      <c r="B84" s="31">
        <v>40756</v>
      </c>
      <c r="C84" s="33">
        <v>68</v>
      </c>
      <c r="D84" s="16">
        <f>IF('Calculations for Amort'!C72&gt;=0,'Calculations for Amort'!C72,"")</f>
        <v>893028.85287615319</v>
      </c>
      <c r="E84" s="65">
        <f t="shared" si="3"/>
        <v>893028.85287615319</v>
      </c>
      <c r="F84" s="16">
        <f t="shared" si="4"/>
        <v>1910.0802502139704</v>
      </c>
      <c r="G84" s="9"/>
      <c r="H84" s="16">
        <f t="shared" si="5"/>
        <v>5029.2408231142026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1"/>
      <c r="BS84" s="1"/>
    </row>
    <row r="85" spans="2:71" ht="15">
      <c r="B85" s="31">
        <v>40787</v>
      </c>
      <c r="C85" s="32">
        <v>69</v>
      </c>
      <c r="D85" s="16">
        <f>IF('Calculations for Amort'!C73&gt;=0,'Calculations for Amort'!C73,"")</f>
        <v>891118.77262593922</v>
      </c>
      <c r="E85" s="65">
        <f t="shared" si="3"/>
        <v>891118.77262593922</v>
      </c>
      <c r="F85" s="16">
        <f t="shared" si="4"/>
        <v>1920.4901875776704</v>
      </c>
      <c r="G85" s="9"/>
      <c r="H85" s="16">
        <f t="shared" si="5"/>
        <v>4856.5973108113685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1"/>
      <c r="BS85" s="1"/>
    </row>
    <row r="86" spans="2:71" ht="15">
      <c r="B86" s="31">
        <v>40817</v>
      </c>
      <c r="C86" s="33">
        <v>70</v>
      </c>
      <c r="D86" s="16">
        <f>IF('Calculations for Amort'!C74&gt;=0,'Calculations for Amort'!C74,"")</f>
        <v>889198.28243836155</v>
      </c>
      <c r="E86" s="65">
        <f t="shared" si="3"/>
        <v>889198.28243836155</v>
      </c>
      <c r="F86" s="16">
        <f t="shared" si="4"/>
        <v>1930.9568590999115</v>
      </c>
      <c r="G86" s="9"/>
      <c r="H86" s="16">
        <f t="shared" si="5"/>
        <v>5007.6683272653727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1"/>
      <c r="BS86" s="1"/>
    </row>
    <row r="87" spans="2:71" ht="15">
      <c r="B87" s="31">
        <v>40848</v>
      </c>
      <c r="C87" s="32">
        <v>71</v>
      </c>
      <c r="D87" s="16">
        <f>IF('Calculations for Amort'!C75&gt;=0,'Calculations for Amort'!C75,"")</f>
        <v>887267.32557926164</v>
      </c>
      <c r="E87" s="65">
        <f t="shared" si="3"/>
        <v>887267.32557926164</v>
      </c>
      <c r="F87" s="16">
        <f t="shared" si="4"/>
        <v>1941.4805739820004</v>
      </c>
      <c r="G87" s="9"/>
      <c r="H87" s="16">
        <f t="shared" si="5"/>
        <v>4835.6069244069758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1"/>
      <c r="BS87" s="1"/>
    </row>
    <row r="88" spans="2:71" ht="15">
      <c r="B88" s="31">
        <v>40878</v>
      </c>
      <c r="C88" s="33">
        <v>72</v>
      </c>
      <c r="D88" s="16">
        <f>IF('Calculations for Amort'!C76&gt;=0,'Calculations for Amort'!C76,"")</f>
        <v>885325.84500527964</v>
      </c>
      <c r="E88" s="65">
        <f t="shared" si="3"/>
        <v>885325.84500527964</v>
      </c>
      <c r="F88" s="16">
        <f t="shared" si="4"/>
        <v>1952.0616431102389</v>
      </c>
      <c r="G88" s="9"/>
      <c r="H88" s="16">
        <f t="shared" si="5"/>
        <v>4985.860050454733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1"/>
      <c r="BS88" s="1"/>
    </row>
    <row r="89" spans="2:71" ht="15">
      <c r="B89" s="31">
        <v>40909</v>
      </c>
      <c r="C89" s="32">
        <v>73</v>
      </c>
      <c r="D89" s="16">
        <f>IF('Calculations for Amort'!C77&gt;=0,'Calculations for Amort'!C77,"")</f>
        <v>883373.7833621694</v>
      </c>
      <c r="E89" s="65">
        <f t="shared" si="3"/>
        <v>883373.7833621694</v>
      </c>
      <c r="F89" s="16">
        <f t="shared" si="4"/>
        <v>1962.7003790652379</v>
      </c>
      <c r="G89" s="9"/>
      <c r="H89" s="16">
        <f t="shared" si="5"/>
        <v>4974.8666899679511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1"/>
      <c r="BS89" s="1"/>
    </row>
    <row r="90" spans="2:71" ht="15">
      <c r="B90" s="31">
        <v>40940</v>
      </c>
      <c r="C90" s="33">
        <v>74</v>
      </c>
      <c r="D90" s="16">
        <f>IF('Calculations for Amort'!C78&gt;=0,'Calculations for Amort'!C78,"")</f>
        <v>881411.08298310416</v>
      </c>
      <c r="E90" s="65">
        <f t="shared" si="3"/>
        <v>881411.08298310416</v>
      </c>
      <c r="F90" s="16">
        <f t="shared" si="4"/>
        <v>1973.3970961311134</v>
      </c>
      <c r="G90" s="9"/>
      <c r="H90" s="16">
        <f t="shared" si="5"/>
        <v>4643.5673888493202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1"/>
      <c r="BS90" s="1"/>
    </row>
    <row r="91" spans="2:71" ht="15">
      <c r="B91" s="31">
        <v>40969</v>
      </c>
      <c r="C91" s="32">
        <v>75</v>
      </c>
      <c r="D91" s="16">
        <f>IF('Calculations for Amort'!C79&gt;=0,'Calculations for Amort'!C79,"")</f>
        <v>879437.68588697305</v>
      </c>
      <c r="E91" s="65">
        <f t="shared" si="3"/>
        <v>879437.68588697305</v>
      </c>
      <c r="F91" s="16">
        <f t="shared" si="4"/>
        <v>1984.1521103050327</v>
      </c>
      <c r="G91" s="9"/>
      <c r="H91" s="16">
        <f t="shared" si="5"/>
        <v>4952.6999010201362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1"/>
      <c r="BS91" s="1"/>
    </row>
    <row r="92" spans="2:71" ht="15">
      <c r="B92" s="31">
        <v>41000</v>
      </c>
      <c r="C92" s="33">
        <v>76</v>
      </c>
      <c r="D92" s="16">
        <f>IF('Calculations for Amort'!C80&gt;=0,'Calculations for Amort'!C80,"")</f>
        <v>877453.53377666802</v>
      </c>
      <c r="E92" s="65">
        <f t="shared" si="3"/>
        <v>877453.53377666802</v>
      </c>
      <c r="F92" s="16">
        <f t="shared" si="4"/>
        <v>1994.9657393061789</v>
      </c>
      <c r="G92" s="9"/>
      <c r="H92" s="16">
        <f t="shared" si="5"/>
        <v>4782.121759082841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1"/>
      <c r="BS92" s="1"/>
    </row>
    <row r="93" spans="2:71" ht="15">
      <c r="B93" s="31">
        <v>41030</v>
      </c>
      <c r="C93" s="32">
        <v>77</v>
      </c>
      <c r="D93" s="16">
        <f>IF('Calculations for Amort'!C81&gt;=0,'Calculations for Amort'!C81,"")</f>
        <v>875458.56803736184</v>
      </c>
      <c r="E93" s="65">
        <f t="shared" si="3"/>
        <v>875458.56803736184</v>
      </c>
      <c r="F93" s="16">
        <f t="shared" si="4"/>
        <v>2005.8383025854127</v>
      </c>
      <c r="G93" s="9"/>
      <c r="H93" s="16">
        <f t="shared" si="5"/>
        <v>4930.2908356637427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1"/>
      <c r="BS93" s="1"/>
    </row>
    <row r="94" spans="2:71" ht="15">
      <c r="B94" s="31">
        <v>41061</v>
      </c>
      <c r="C94" s="33">
        <v>78</v>
      </c>
      <c r="D94" s="16">
        <f>IF('Calculations for Amort'!C82&gt;=0,'Calculations for Amort'!C82,"")</f>
        <v>873452.72973477643</v>
      </c>
      <c r="E94" s="65">
        <f t="shared" si="3"/>
        <v>873452.72973477643</v>
      </c>
      <c r="F94" s="16">
        <f t="shared" si="4"/>
        <v>2016.7701213344699</v>
      </c>
      <c r="G94" s="9"/>
      <c r="H94" s="16">
        <f t="shared" si="5"/>
        <v>4760.3173770545318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1"/>
      <c r="BS94" s="1"/>
    </row>
    <row r="95" spans="2:71" ht="15">
      <c r="B95" s="31">
        <v>41091</v>
      </c>
      <c r="C95" s="32">
        <v>79</v>
      </c>
      <c r="D95" s="16">
        <f>IF('Calculations for Amort'!C83&gt;=0,'Calculations for Amort'!C83,"")</f>
        <v>871435.95961344196</v>
      </c>
      <c r="E95" s="65">
        <f t="shared" si="3"/>
        <v>871435.95961344196</v>
      </c>
      <c r="F95" s="16">
        <f t="shared" si="4"/>
        <v>2027.7615184957394</v>
      </c>
      <c r="G95" s="9"/>
      <c r="H95" s="16">
        <f t="shared" si="5"/>
        <v>4907.6368458897014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1"/>
      <c r="BS95" s="1"/>
    </row>
    <row r="96" spans="2:71" ht="15">
      <c r="B96" s="31">
        <v>41122</v>
      </c>
      <c r="C96" s="33">
        <v>80</v>
      </c>
      <c r="D96" s="16">
        <f>IF('Calculations for Amort'!C84&gt;=0,'Calculations for Amort'!C84,"")</f>
        <v>869408.19809494622</v>
      </c>
      <c r="E96" s="65">
        <f t="shared" si="3"/>
        <v>869408.19809494622</v>
      </c>
      <c r="F96" s="16">
        <f t="shared" si="4"/>
        <v>2038.8128187715774</v>
      </c>
      <c r="G96" s="9"/>
      <c r="H96" s="16">
        <f t="shared" si="5"/>
        <v>4896.2171689380384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1"/>
      <c r="BS96" s="1"/>
    </row>
    <row r="97" spans="2:71" ht="15">
      <c r="B97" s="31">
        <v>41153</v>
      </c>
      <c r="C97" s="32">
        <v>81</v>
      </c>
      <c r="D97" s="16">
        <f>IF('Calculations for Amort'!C85&gt;=0,'Calculations for Amort'!C85,"")</f>
        <v>867369.38527617464</v>
      </c>
      <c r="E97" s="65">
        <f t="shared" si="3"/>
        <v>867369.38527617464</v>
      </c>
      <c r="F97" s="16">
        <f t="shared" si="4"/>
        <v>2049.9243486338528</v>
      </c>
      <c r="G97" s="9"/>
      <c r="H97" s="16">
        <f t="shared" si="5"/>
        <v>4727.1631497551525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1"/>
      <c r="BS97" s="1"/>
    </row>
    <row r="98" spans="2:71" ht="15">
      <c r="B98" s="31">
        <v>41183</v>
      </c>
      <c r="C98" s="33">
        <v>82</v>
      </c>
      <c r="D98" s="16">
        <f>IF('Calculations for Amort'!C86&gt;=0,'Calculations for Amort'!C86,"")</f>
        <v>865319.46092754079</v>
      </c>
      <c r="E98" s="65">
        <f t="shared" si="3"/>
        <v>865319.46092754079</v>
      </c>
      <c r="F98" s="16">
        <f t="shared" si="4"/>
        <v>2061.096436333959</v>
      </c>
      <c r="G98" s="9"/>
      <c r="H98" s="16">
        <f t="shared" si="5"/>
        <v>4873.1907641235994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1"/>
      <c r="BS98" s="1"/>
    </row>
    <row r="99" spans="2:71" ht="15">
      <c r="B99" s="31">
        <v>41214</v>
      </c>
      <c r="C99" s="32">
        <v>83</v>
      </c>
      <c r="D99" s="16">
        <f>IF('Calculations for Amort'!C87&gt;=0,'Calculations for Amort'!C87,"")</f>
        <v>863258.36449120683</v>
      </c>
      <c r="E99" s="65">
        <f t="shared" si="3"/>
        <v>863258.36449120683</v>
      </c>
      <c r="F99" s="16">
        <f t="shared" si="4"/>
        <v>2072.329411912011</v>
      </c>
      <c r="G99" s="9"/>
      <c r="H99" s="16">
        <f t="shared" si="5"/>
        <v>4704.7580864770771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1"/>
      <c r="BS99" s="1"/>
    </row>
    <row r="100" spans="2:71" ht="15">
      <c r="B100" s="31">
        <v>41244</v>
      </c>
      <c r="C100" s="33">
        <v>84</v>
      </c>
      <c r="D100" s="16">
        <f>IF('Calculations for Amort'!C88&gt;=0,'Calculations for Amort'!C88,"")</f>
        <v>861186.03507929482</v>
      </c>
      <c r="E100" s="65">
        <f t="shared" si="3"/>
        <v>861186.03507929482</v>
      </c>
      <c r="F100" s="16">
        <f t="shared" si="4"/>
        <v>2083.6236072068568</v>
      </c>
      <c r="H100" s="16">
        <f t="shared" si="5"/>
        <v>4849.9126875548964</v>
      </c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2:71" ht="15">
      <c r="B101" s="31">
        <v>41275</v>
      </c>
      <c r="C101" s="32">
        <v>85</v>
      </c>
      <c r="D101" s="16">
        <f>IF('Calculations for Amort'!C89&gt;=0,'Calculations for Amort'!C89,"")</f>
        <v>859102.41147208796</v>
      </c>
      <c r="E101" s="65">
        <f t="shared" si="3"/>
        <v>859102.41147208796</v>
      </c>
      <c r="F101" s="16">
        <f t="shared" si="4"/>
        <v>2094.9793558662059</v>
      </c>
      <c r="H101" s="16">
        <f t="shared" si="5"/>
        <v>4838.178413940308</v>
      </c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2:71" ht="15">
      <c r="B102" s="31">
        <v>41306</v>
      </c>
      <c r="C102" s="33">
        <v>86</v>
      </c>
      <c r="D102" s="16">
        <f>IF('Calculations for Amort'!C90&gt;=0,'Calculations for Amort'!C90,"")</f>
        <v>857007.43211622175</v>
      </c>
      <c r="E102" s="65">
        <f t="shared" si="3"/>
        <v>857007.43211622175</v>
      </c>
      <c r="F102" s="16">
        <f t="shared" si="4"/>
        <v>2106.3969933555927</v>
      </c>
      <c r="H102" s="16">
        <f t="shared" si="5"/>
        <v>4359.3111380311821</v>
      </c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2:71" ht="15">
      <c r="B103" s="31">
        <v>41334</v>
      </c>
      <c r="C103" s="32">
        <v>87</v>
      </c>
      <c r="D103" s="16">
        <f>IF('Calculations for Amort'!C91&gt;=0,'Calculations for Amort'!C91,"")</f>
        <v>854901.03512286616</v>
      </c>
      <c r="E103" s="65">
        <f t="shared" si="3"/>
        <v>854901.03512286616</v>
      </c>
      <c r="F103" s="16">
        <f t="shared" si="4"/>
        <v>2117.8768569694366</v>
      </c>
      <c r="H103" s="16">
        <f t="shared" si="5"/>
        <v>4814.5176628002737</v>
      </c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2:71" ht="15">
      <c r="B104" s="31">
        <v>41365</v>
      </c>
      <c r="C104" s="33">
        <v>88</v>
      </c>
      <c r="D104" s="16">
        <f>IF('Calculations for Amort'!C92&gt;=0,'Calculations for Amort'!C92,"")</f>
        <v>852783.15826589672</v>
      </c>
      <c r="E104" s="65">
        <f t="shared" si="3"/>
        <v>852783.15826589672</v>
      </c>
      <c r="F104" s="16">
        <f t="shared" si="4"/>
        <v>2129.4192858398892</v>
      </c>
      <c r="H104" s="16">
        <f t="shared" si="5"/>
        <v>4647.668212549137</v>
      </c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2:71" ht="15">
      <c r="B105" s="31">
        <v>41395</v>
      </c>
      <c r="C105" s="32">
        <v>89</v>
      </c>
      <c r="D105" s="16">
        <f>IF('Calculations for Amort'!C93&gt;=0,'Calculations for Amort'!C93,"")</f>
        <v>850653.73898005683</v>
      </c>
      <c r="E105" s="65">
        <f t="shared" si="3"/>
        <v>850653.73898005683</v>
      </c>
      <c r="F105" s="16">
        <f t="shared" si="4"/>
        <v>2141.0246209477773</v>
      </c>
      <c r="H105" s="16">
        <f t="shared" si="5"/>
        <v>4790.5983066893532</v>
      </c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2:71" ht="15">
      <c r="B106" s="31">
        <v>41426</v>
      </c>
      <c r="C106" s="33">
        <v>90</v>
      </c>
      <c r="D106" s="16">
        <f>IF('Calculations for Amort'!C94&gt;=0,'Calculations for Amort'!C94,"")</f>
        <v>848512.71435910906</v>
      </c>
      <c r="E106" s="65">
        <f t="shared" si="3"/>
        <v>848512.71435910906</v>
      </c>
      <c r="F106" s="16">
        <f t="shared" si="4"/>
        <v>2152.6932051319163</v>
      </c>
      <c r="H106" s="16">
        <f t="shared" si="5"/>
        <v>4624.3942932571454</v>
      </c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2:71" ht="15">
      <c r="B107" s="31">
        <v>41456</v>
      </c>
      <c r="C107" s="32">
        <v>91</v>
      </c>
      <c r="D107" s="16">
        <f>IF('Calculations for Amort'!C95&gt;=0,'Calculations for Amort'!C95,"")</f>
        <v>846360.02115397714</v>
      </c>
      <c r="E107" s="65">
        <f t="shared" si="3"/>
        <v>846360.02115397714</v>
      </c>
      <c r="F107" s="16">
        <f t="shared" si="4"/>
        <v>2164.4253830998205</v>
      </c>
      <c r="H107" s="16">
        <f t="shared" si="5"/>
        <v>4766.4175191321474</v>
      </c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2:71" ht="15">
      <c r="B108" s="31">
        <v>41487</v>
      </c>
      <c r="C108" s="33">
        <v>92</v>
      </c>
      <c r="D108" s="16">
        <f>IF('Calculations for Amort'!C96&gt;=0,'Calculations for Amort'!C96,"")</f>
        <v>844195.59577087732</v>
      </c>
      <c r="E108" s="65">
        <f t="shared" si="3"/>
        <v>844195.59577087732</v>
      </c>
      <c r="F108" s="16">
        <f t="shared" si="4"/>
        <v>2176.2215014377143</v>
      </c>
      <c r="H108" s="16">
        <f t="shared" si="5"/>
        <v>4754.2281968496582</v>
      </c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2:71" ht="15">
      <c r="B109" s="31">
        <v>41518</v>
      </c>
      <c r="C109" s="32">
        <v>93</v>
      </c>
      <c r="D109" s="16">
        <f>IF('Calculations for Amort'!C97&gt;=0,'Calculations for Amort'!C97,"")</f>
        <v>842019.37426943961</v>
      </c>
      <c r="E109" s="65">
        <f t="shared" si="3"/>
        <v>842019.37426943961</v>
      </c>
      <c r="F109" s="16">
        <f t="shared" si="4"/>
        <v>2188.0819086205447</v>
      </c>
      <c r="H109" s="16">
        <f t="shared" si="5"/>
        <v>4589.005589768446</v>
      </c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2:71" ht="15">
      <c r="B110" s="31">
        <v>41548</v>
      </c>
      <c r="C110" s="33">
        <v>94</v>
      </c>
      <c r="D110" s="16">
        <f>IF('Calculations for Amort'!C98&gt;=0,'Calculations for Amort'!C98,"")</f>
        <v>839831.29236081906</v>
      </c>
      <c r="E110" s="65">
        <f t="shared" si="3"/>
        <v>839831.29236081906</v>
      </c>
      <c r="F110" s="16">
        <f t="shared" si="4"/>
        <v>2200.0069550225744</v>
      </c>
      <c r="H110" s="16">
        <f t="shared" si="5"/>
        <v>4729.6498948120125</v>
      </c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2:71" ht="15">
      <c r="B111" s="31">
        <v>41579</v>
      </c>
      <c r="C111" s="32">
        <v>95</v>
      </c>
      <c r="D111" s="16">
        <f>IF('Calculations for Amort'!C99&gt;=0,'Calculations for Amort'!C99,"")</f>
        <v>837631.28540579649</v>
      </c>
      <c r="E111" s="65">
        <f t="shared" si="3"/>
        <v>837631.28540579649</v>
      </c>
      <c r="F111" s="16">
        <f t="shared" si="4"/>
        <v>2211.9969929273939</v>
      </c>
      <c r="H111" s="16">
        <f t="shared" si="5"/>
        <v>4565.0905054615914</v>
      </c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2:71" ht="15">
      <c r="B112" s="31">
        <v>41609</v>
      </c>
      <c r="C112" s="33">
        <v>96</v>
      </c>
      <c r="D112" s="16">
        <f>IF('Calculations for Amort'!C100&gt;=0,'Calculations for Amort'!C100,"")</f>
        <v>835419.28841286909</v>
      </c>
      <c r="E112" s="65">
        <f t="shared" si="3"/>
        <v>835419.28841286909</v>
      </c>
      <c r="F112" s="16">
        <f t="shared" si="4"/>
        <v>2224.0523765388643</v>
      </c>
      <c r="H112" s="16">
        <f t="shared" si="5"/>
        <v>4704.8029592451412</v>
      </c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2:71" ht="15">
      <c r="B113" s="31">
        <v>41640</v>
      </c>
      <c r="C113" s="32">
        <v>97</v>
      </c>
      <c r="D113" s="16">
        <f>IF('Calculations for Amort'!C101&gt;=0,'Calculations for Amort'!C101,"")</f>
        <v>833195.23603633023</v>
      </c>
      <c r="E113" s="65">
        <f t="shared" si="3"/>
        <v>833195.23603633023</v>
      </c>
      <c r="F113" s="16">
        <f t="shared" si="4"/>
        <v>2236.173461991013</v>
      </c>
      <c r="H113" s="16">
        <f t="shared" si="5"/>
        <v>4692.2778376112665</v>
      </c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2:71" ht="15">
      <c r="B114" s="31">
        <v>41671</v>
      </c>
      <c r="C114" s="33">
        <v>98</v>
      </c>
      <c r="D114" s="16">
        <f>IF('Calculations for Amort'!C102&gt;=0,'Calculations for Amort'!C102,"")</f>
        <v>830959.06257433922</v>
      </c>
      <c r="E114" s="65">
        <f t="shared" si="3"/>
        <v>830959.06257433922</v>
      </c>
      <c r="F114" s="16">
        <f t="shared" si="4"/>
        <v>2248.3606073588599</v>
      </c>
      <c r="H114" s="16">
        <f t="shared" si="5"/>
        <v>4226.8117649614724</v>
      </c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2:71" ht="15">
      <c r="B115" s="31">
        <v>41699</v>
      </c>
      <c r="C115" s="32">
        <v>99</v>
      </c>
      <c r="D115" s="16">
        <f>IF('Calculations for Amort'!C103&gt;=0,'Calculations for Amort'!C103,"")</f>
        <v>828710.70196698036</v>
      </c>
      <c r="E115" s="65">
        <f t="shared" si="3"/>
        <v>828710.70196698036</v>
      </c>
      <c r="F115" s="16">
        <f t="shared" si="4"/>
        <v>2260.6141726690112</v>
      </c>
      <c r="H115" s="16">
        <f t="shared" si="5"/>
        <v>4667.0224365773784</v>
      </c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2:71" ht="15">
      <c r="B116" s="31">
        <v>41730</v>
      </c>
      <c r="C116" s="33">
        <v>100</v>
      </c>
      <c r="D116" s="16">
        <f>IF('Calculations for Amort'!C104&gt;=0,'Calculations for Amort'!C104,"")</f>
        <v>826450.08779431134</v>
      </c>
      <c r="E116" s="65">
        <f t="shared" si="3"/>
        <v>826450.08779431134</v>
      </c>
      <c r="F116" s="16">
        <f t="shared" si="4"/>
        <v>2272.9345199100208</v>
      </c>
      <c r="H116" s="16">
        <f t="shared" si="5"/>
        <v>4504.1529784789964</v>
      </c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2:71" ht="15">
      <c r="B117" s="31">
        <v>41760</v>
      </c>
      <c r="C117" s="32">
        <v>101</v>
      </c>
      <c r="D117" s="16">
        <f>IF('Calculations for Amort'!C105&gt;=0,'Calculations for Amort'!C105,"")</f>
        <v>824177.15327440132</v>
      </c>
      <c r="E117" s="65">
        <f t="shared" si="3"/>
        <v>824177.15327440132</v>
      </c>
      <c r="F117" s="16">
        <f t="shared" si="4"/>
        <v>2285.3220130435657</v>
      </c>
      <c r="H117" s="16">
        <f t="shared" si="5"/>
        <v>4641.4910015236701</v>
      </c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2:71" ht="15">
      <c r="B118" s="31">
        <v>41791</v>
      </c>
      <c r="C118" s="33">
        <v>102</v>
      </c>
      <c r="D118" s="16">
        <f>IF('Calculations for Amort'!C106&gt;=0,'Calculations for Amort'!C106,"")</f>
        <v>821891.83126135776</v>
      </c>
      <c r="E118" s="65">
        <f t="shared" si="3"/>
        <v>821891.83126135776</v>
      </c>
      <c r="F118" s="16">
        <f t="shared" si="4"/>
        <v>2297.7770180145744</v>
      </c>
      <c r="H118" s="16">
        <f t="shared" si="5"/>
        <v>4479.3104803744</v>
      </c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2:71" ht="15">
      <c r="B119" s="31">
        <v>41821</v>
      </c>
      <c r="C119" s="32">
        <v>103</v>
      </c>
      <c r="D119" s="16">
        <f>IF('Calculations for Amort'!C107&gt;=0,'Calculations for Amort'!C107,"")</f>
        <v>819594.05424334318</v>
      </c>
      <c r="E119" s="65">
        <f t="shared" si="3"/>
        <v>819594.05424334318</v>
      </c>
      <c r="F119" s="16">
        <f t="shared" si="4"/>
        <v>2310.2999027628684</v>
      </c>
      <c r="H119" s="16">
        <f t="shared" si="5"/>
        <v>4615.6805154804279</v>
      </c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2:71" ht="15">
      <c r="B120" s="31">
        <v>41852</v>
      </c>
      <c r="C120" s="33">
        <v>104</v>
      </c>
      <c r="D120" s="16">
        <f>IF('Calculations for Amort'!C108&gt;=0,'Calculations for Amort'!C108,"")</f>
        <v>817283.75434058032</v>
      </c>
      <c r="E120" s="65">
        <f t="shared" si="3"/>
        <v>817283.75434058032</v>
      </c>
      <c r="F120" s="16">
        <f t="shared" si="4"/>
        <v>2322.8910372328246</v>
      </c>
      <c r="H120" s="16">
        <f t="shared" si="5"/>
        <v>4602.6696765280349</v>
      </c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2:71" ht="15">
      <c r="B121" s="31">
        <v>41883</v>
      </c>
      <c r="C121" s="32">
        <v>105</v>
      </c>
      <c r="D121" s="16">
        <f>IF('Calculations for Amort'!C109&gt;=0,'Calculations for Amort'!C109,"")</f>
        <v>814960.86330334749</v>
      </c>
      <c r="E121" s="65">
        <f t="shared" si="3"/>
        <v>814960.86330334749</v>
      </c>
      <c r="F121" s="16">
        <f t="shared" si="4"/>
        <v>2335.5507933858316</v>
      </c>
      <c r="H121" s="16">
        <f t="shared" si="5"/>
        <v>4441.5367050032437</v>
      </c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2:71" ht="15">
      <c r="B122" s="31">
        <v>41913</v>
      </c>
      <c r="C122" s="33">
        <v>106</v>
      </c>
      <c r="D122" s="16">
        <f>IF('Calculations for Amort'!C110&gt;=0,'Calculations for Amort'!C110,"")</f>
        <v>812625.31250996166</v>
      </c>
      <c r="E122" s="65">
        <f t="shared" si="3"/>
        <v>812625.31250996166</v>
      </c>
      <c r="F122" s="16">
        <f t="shared" si="4"/>
        <v>2348.2795452097198</v>
      </c>
      <c r="H122" s="16">
        <f t="shared" si="5"/>
        <v>4576.4348849519338</v>
      </c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2:71" ht="15">
      <c r="B123" s="31">
        <v>41944</v>
      </c>
      <c r="C123" s="32">
        <v>107</v>
      </c>
      <c r="D123" s="16">
        <f>IF('Calculations for Amort'!C111&gt;=0,'Calculations for Amort'!C111,"")</f>
        <v>810277.03296475194</v>
      </c>
      <c r="E123" s="65">
        <f t="shared" si="3"/>
        <v>810277.03296475194</v>
      </c>
      <c r="F123" s="16">
        <f t="shared" si="4"/>
        <v>2361.0776687311009</v>
      </c>
      <c r="H123" s="16">
        <f t="shared" si="5"/>
        <v>4416.0098296578981</v>
      </c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2:71" ht="15">
      <c r="B124" s="31">
        <v>41974</v>
      </c>
      <c r="C124" s="33">
        <v>108</v>
      </c>
      <c r="D124" s="16">
        <f>IF('Calculations for Amort'!C112&gt;=0,'Calculations for Amort'!C112,"")</f>
        <v>807915.95529602084</v>
      </c>
      <c r="E124" s="65">
        <f t="shared" si="3"/>
        <v>807915.95529602084</v>
      </c>
      <c r="F124" s="16">
        <f t="shared" si="4"/>
        <v>2373.9455420257291</v>
      </c>
      <c r="H124" s="16">
        <f t="shared" si="5"/>
        <v>4549.9133549087574</v>
      </c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2:71" ht="15">
      <c r="B125" s="31">
        <v>42005</v>
      </c>
      <c r="C125" s="32">
        <v>109</v>
      </c>
      <c r="D125" s="16">
        <f>IF('Calculations for Amort'!C113&gt;=0,'Calculations for Amort'!C113,"")</f>
        <v>805542.00975399511</v>
      </c>
      <c r="E125" s="65">
        <f t="shared" si="3"/>
        <v>805542.00975399511</v>
      </c>
      <c r="F125" s="16">
        <f t="shared" si="4"/>
        <v>2386.8835452297935</v>
      </c>
      <c r="H125" s="16">
        <f t="shared" si="5"/>
        <v>4536.544084931249</v>
      </c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2:71" ht="15">
      <c r="B126" s="31">
        <v>42036</v>
      </c>
      <c r="C126" s="33">
        <v>110</v>
      </c>
      <c r="D126" s="16">
        <f>IF('Calculations for Amort'!C114&gt;=0,'Calculations for Amort'!C114,"")</f>
        <v>803155.12620876532</v>
      </c>
      <c r="E126" s="65">
        <f t="shared" si="3"/>
        <v>803155.12620876532</v>
      </c>
      <c r="F126" s="16">
        <f t="shared" si="4"/>
        <v>2399.8920605512103</v>
      </c>
      <c r="H126" s="16">
        <f t="shared" si="5"/>
        <v>4085.3824086485861</v>
      </c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2:71" ht="15">
      <c r="B127" s="31">
        <v>42064</v>
      </c>
      <c r="C127" s="32">
        <v>111</v>
      </c>
      <c r="D127" s="16">
        <f>IF('Calculations for Amort'!C115&gt;=0,'Calculations for Amort'!C115,"")</f>
        <v>800755.23414821411</v>
      </c>
      <c r="E127" s="65">
        <f t="shared" si="3"/>
        <v>800755.23414821411</v>
      </c>
      <c r="F127" s="16">
        <f t="shared" si="4"/>
        <v>2412.9714722812641</v>
      </c>
      <c r="H127" s="16">
        <f t="shared" si="5"/>
        <v>4509.5865603113589</v>
      </c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2:71" ht="15">
      <c r="B128" s="31">
        <v>42095</v>
      </c>
      <c r="C128" s="33">
        <v>112</v>
      </c>
      <c r="D128" s="16">
        <f>IF('Calculations for Amort'!C116&gt;=0,'Calculations for Amort'!C116,"")</f>
        <v>798342.26267593284</v>
      </c>
      <c r="E128" s="65">
        <f t="shared" si="3"/>
        <v>798342.26267593284</v>
      </c>
      <c r="F128" s="16">
        <f t="shared" si="4"/>
        <v>2426.1221668052021</v>
      </c>
      <c r="H128" s="16">
        <f t="shared" si="5"/>
        <v>4350.9653315838332</v>
      </c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2:71" ht="15">
      <c r="B129" s="31">
        <v>42125</v>
      </c>
      <c r="C129" s="32">
        <v>113</v>
      </c>
      <c r="D129" s="16">
        <f>IF('Calculations for Amort'!C117&gt;=0,'Calculations for Amort'!C117,"")</f>
        <v>795916.14050912764</v>
      </c>
      <c r="E129" s="65">
        <f t="shared" si="3"/>
        <v>795916.14050912764</v>
      </c>
      <c r="F129" s="16">
        <f t="shared" si="4"/>
        <v>2439.344532614341</v>
      </c>
      <c r="H129" s="16">
        <f t="shared" si="5"/>
        <v>4482.3343979672363</v>
      </c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2:71" ht="15">
      <c r="B130" s="31">
        <v>42156</v>
      </c>
      <c r="C130" s="33">
        <v>114</v>
      </c>
      <c r="D130" s="16">
        <f>IF('Calculations for Amort'!C118&gt;=0,'Calculations for Amort'!C118,"")</f>
        <v>793476.7959765133</v>
      </c>
      <c r="E130" s="65">
        <f t="shared" si="3"/>
        <v>793476.7959765133</v>
      </c>
      <c r="F130" s="16">
        <f t="shared" si="4"/>
        <v>2452.6389603170101</v>
      </c>
      <c r="H130" s="16">
        <f t="shared" si="5"/>
        <v>4324.4485380719971</v>
      </c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2:71" ht="15">
      <c r="B131" s="31">
        <v>42186</v>
      </c>
      <c r="C131" s="32">
        <v>115</v>
      </c>
      <c r="D131" s="16">
        <f>IF('Calculations for Amort'!C119&gt;=0,'Calculations for Amort'!C119,"")</f>
        <v>791024.15701619629</v>
      </c>
      <c r="E131" s="65">
        <f t="shared" si="3"/>
        <v>791024.15701619629</v>
      </c>
      <c r="F131" s="16">
        <f t="shared" si="4"/>
        <v>2466.0058426507749</v>
      </c>
      <c r="H131" s="16">
        <f t="shared" si="5"/>
        <v>4454.7843775962128</v>
      </c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2:71" ht="15">
      <c r="B132" s="31">
        <v>42217</v>
      </c>
      <c r="C132" s="33">
        <v>116</v>
      </c>
      <c r="D132" s="16">
        <f>IF('Calculations for Amort'!C120&gt;=0,'Calculations for Amort'!C120,"")</f>
        <v>788558.15117354551</v>
      </c>
      <c r="E132" s="65">
        <f t="shared" si="3"/>
        <v>788558.15117354551</v>
      </c>
      <c r="F132" s="16">
        <f t="shared" si="4"/>
        <v>2479.4455744932638</v>
      </c>
      <c r="H132" s="16">
        <f t="shared" si="5"/>
        <v>4440.8966546923493</v>
      </c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2:71" ht="15">
      <c r="B133" s="31">
        <v>42248</v>
      </c>
      <c r="C133" s="32">
        <v>117</v>
      </c>
      <c r="D133" s="16">
        <f>IF('Calculations for Amort'!C121&gt;=0,'Calculations for Amort'!C121,"")</f>
        <v>786078.70559905225</v>
      </c>
      <c r="E133" s="65">
        <f t="shared" si="3"/>
        <v>786078.70559905225</v>
      </c>
      <c r="F133" s="16">
        <f t="shared" si="4"/>
        <v>2492.9585528741591</v>
      </c>
      <c r="H133" s="16">
        <f t="shared" si="5"/>
        <v>4284.1289455148344</v>
      </c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2:71" ht="15">
      <c r="B134" s="31">
        <v>42278</v>
      </c>
      <c r="C134" s="33">
        <v>118</v>
      </c>
      <c r="D134" s="16">
        <f>IF('Calculations for Amort'!C122&gt;=0,'Calculations for Amort'!C122,"")</f>
        <v>783585.74704617809</v>
      </c>
      <c r="E134" s="65">
        <f t="shared" si="3"/>
        <v>783585.74704617809</v>
      </c>
      <c r="F134" s="16">
        <f t="shared" si="4"/>
        <v>2506.5451769874198</v>
      </c>
      <c r="H134" s="16">
        <f t="shared" si="5"/>
        <v>4412.8937321150606</v>
      </c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2:71" ht="15">
      <c r="B135" s="31">
        <v>42309</v>
      </c>
      <c r="C135" s="32">
        <v>119</v>
      </c>
      <c r="D135" s="16">
        <f>IF('Calculations for Amort'!C123&gt;=0,'Calculations for Amort'!C123,"")</f>
        <v>781079.20186919067</v>
      </c>
      <c r="E135" s="65">
        <f t="shared" si="3"/>
        <v>781079.20186919067</v>
      </c>
      <c r="F135" s="16">
        <f t="shared" si="4"/>
        <v>2520.2058482019929</v>
      </c>
      <c r="H135" s="16">
        <f t="shared" si="5"/>
        <v>4256.8816501870897</v>
      </c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2:71" ht="15">
      <c r="B136" s="31">
        <v>42339</v>
      </c>
      <c r="C136" s="33">
        <v>120</v>
      </c>
      <c r="D136" s="16">
        <f>IF('Calculations for Amort'!C124&gt;=0,'Calculations for Amort'!C124,"")</f>
        <v>778558.99602098868</v>
      </c>
      <c r="E136" s="65">
        <f t="shared" si="3"/>
        <v>778558.99602098868</v>
      </c>
      <c r="F136" s="16">
        <f t="shared" si="4"/>
        <v>2533.9409700746182</v>
      </c>
      <c r="H136" s="16">
        <f t="shared" si="5"/>
        <v>4384.584745924868</v>
      </c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2:71" ht="15">
      <c r="B137" s="31">
        <v>42370</v>
      </c>
      <c r="C137" s="32">
        <v>121</v>
      </c>
      <c r="D137" s="16">
        <f>IF('Calculations for Amort'!C125&gt;=0,'Calculations for Amort'!C125,"")</f>
        <v>776025.05505091406</v>
      </c>
      <c r="E137" s="65">
        <f t="shared" si="3"/>
        <v>776025.05505091406</v>
      </c>
      <c r="F137" s="16">
        <f t="shared" si="4"/>
        <v>2547.7509483615868</v>
      </c>
      <c r="H137" s="16">
        <f t="shared" si="5"/>
        <v>4370.3144350283983</v>
      </c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2:71" ht="15">
      <c r="B138" s="31">
        <v>42401</v>
      </c>
      <c r="C138" s="33">
        <v>122</v>
      </c>
      <c r="D138" s="16">
        <f>IF('Calculations for Amort'!C126&gt;=0,'Calculations for Amort'!C126,"")</f>
        <v>773477.30410255247</v>
      </c>
      <c r="E138" s="65">
        <f t="shared" si="3"/>
        <v>773477.30410255247</v>
      </c>
      <c r="F138" s="16">
        <f t="shared" si="4"/>
        <v>2561.6361910301493</v>
      </c>
      <c r="H138" s="16">
        <f t="shared" si="5"/>
        <v>4074.9362637802806</v>
      </c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2:71" ht="15">
      <c r="B139" s="31">
        <v>42430</v>
      </c>
      <c r="C139" s="32">
        <v>123</v>
      </c>
      <c r="D139" s="16">
        <f>IF('Calculations for Amort'!C127&gt;=0,'Calculations for Amort'!C127,"")</f>
        <v>770915.66791152232</v>
      </c>
      <c r="E139" s="65">
        <f t="shared" si="3"/>
        <v>770915.66791152232</v>
      </c>
      <c r="F139" s="16">
        <f t="shared" si="4"/>
        <v>2575.5971082712058</v>
      </c>
      <c r="H139" s="16">
        <f t="shared" si="5"/>
        <v>4341.5400697883897</v>
      </c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2:71" ht="15">
      <c r="B140" s="31">
        <v>42461</v>
      </c>
      <c r="C140" s="33">
        <v>124</v>
      </c>
      <c r="D140" s="16">
        <f>IF('Calculations for Amort'!C128&gt;=0,'Calculations for Amort'!C128,"")</f>
        <v>768340.07080325112</v>
      </c>
      <c r="E140" s="65">
        <f t="shared" si="3"/>
        <v>768340.07080325112</v>
      </c>
      <c r="F140" s="16">
        <f t="shared" si="4"/>
        <v>2589.6341125112958</v>
      </c>
      <c r="H140" s="16">
        <f t="shared" si="5"/>
        <v>4187.4533858777186</v>
      </c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2:71" ht="15">
      <c r="B141" s="31">
        <v>42491</v>
      </c>
      <c r="C141" s="32">
        <v>125</v>
      </c>
      <c r="D141" s="16">
        <f>IF('Calculations for Amort'!C129&gt;=0,'Calculations for Amort'!C129,"")</f>
        <v>765750.43669073982</v>
      </c>
      <c r="E141" s="65">
        <f t="shared" si="3"/>
        <v>765750.43669073982</v>
      </c>
      <c r="F141" s="16">
        <f t="shared" si="4"/>
        <v>2603.7476184244733</v>
      </c>
      <c r="H141" s="16">
        <f t="shared" si="5"/>
        <v>4312.4512092966834</v>
      </c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2:71" ht="15">
      <c r="B142" s="31">
        <v>42522</v>
      </c>
      <c r="C142" s="33">
        <v>126</v>
      </c>
      <c r="D142" s="16">
        <f>IF('Calculations for Amort'!C130&gt;=0,'Calculations for Amort'!C130,"")</f>
        <v>763146.68907231535</v>
      </c>
      <c r="E142" s="65">
        <f t="shared" si="3"/>
        <v>763146.68907231535</v>
      </c>
      <c r="F142" s="16">
        <f t="shared" si="4"/>
        <v>2617.9380429448793</v>
      </c>
      <c r="H142" s="16">
        <f t="shared" si="5"/>
        <v>4159.1494554441188</v>
      </c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2:71" ht="15">
      <c r="B143" s="31">
        <v>42552</v>
      </c>
      <c r="C143" s="32">
        <v>127</v>
      </c>
      <c r="D143" s="16">
        <f>IF('Calculations for Amort'!C131&gt;=0,'Calculations for Amort'!C131,"")</f>
        <v>760528.75102937047</v>
      </c>
      <c r="E143" s="65">
        <f t="shared" si="3"/>
        <v>760528.75102937047</v>
      </c>
      <c r="F143" s="16">
        <f t="shared" si="4"/>
        <v>2632.2058052789653</v>
      </c>
      <c r="H143" s="16">
        <f t="shared" si="5"/>
        <v>4283.0444162137373</v>
      </c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2:71" ht="15">
      <c r="B144" s="31">
        <v>42583</v>
      </c>
      <c r="C144" s="33">
        <v>128</v>
      </c>
      <c r="D144" s="16">
        <f>IF('Calculations for Amort'!C132&gt;=0,'Calculations for Amort'!C132,"")</f>
        <v>757896.5452240915</v>
      </c>
      <c r="E144" s="65">
        <f t="shared" si="3"/>
        <v>757896.5452240915</v>
      </c>
      <c r="F144" s="16">
        <f t="shared" si="4"/>
        <v>2646.5513269177172</v>
      </c>
      <c r="H144" s="16">
        <f t="shared" si="5"/>
        <v>4268.2207105203415</v>
      </c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2:71" ht="15">
      <c r="B145" s="31">
        <v>42614</v>
      </c>
      <c r="C145" s="32">
        <v>129</v>
      </c>
      <c r="D145" s="16">
        <f>IF('Calculations for Amort'!C133&gt;=0,'Calculations for Amort'!C133,"")</f>
        <v>755249.99389717379</v>
      </c>
      <c r="E145" s="65">
        <f t="shared" ref="E145:E208" si="6">D145</f>
        <v>755249.99389717379</v>
      </c>
      <c r="F145" s="16">
        <f t="shared" ref="F145:F208" si="7">D145-D146</f>
        <v>2660.975031649461</v>
      </c>
      <c r="H145" s="16">
        <f t="shared" ref="H145:H208" si="8">D145*(B146-B145)/360*$B$9</f>
        <v>4116.112466739597</v>
      </c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2:71" ht="15">
      <c r="B146" s="31">
        <v>42644</v>
      </c>
      <c r="C146" s="33">
        <v>130</v>
      </c>
      <c r="D146" s="16">
        <f>IF('Calculations for Amort'!C134&gt;=0,'Calculations for Amort'!C134,"")</f>
        <v>752589.01886552433</v>
      </c>
      <c r="E146" s="65">
        <f t="shared" si="6"/>
        <v>752589.01886552433</v>
      </c>
      <c r="F146" s="16">
        <f t="shared" si="7"/>
        <v>2675.4773455719696</v>
      </c>
      <c r="H146" s="16">
        <f t="shared" si="8"/>
        <v>4238.3304912443446</v>
      </c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2:71" ht="15">
      <c r="B147" s="31">
        <v>42675</v>
      </c>
      <c r="C147" s="32">
        <v>131</v>
      </c>
      <c r="D147" s="16">
        <f>IF('Calculations for Amort'!C135&gt;=0,'Calculations for Amort'!C135,"")</f>
        <v>749913.54151995236</v>
      </c>
      <c r="E147" s="65">
        <f t="shared" si="6"/>
        <v>749913.54151995236</v>
      </c>
      <c r="F147" s="16">
        <f t="shared" si="7"/>
        <v>2690.0586971052689</v>
      </c>
      <c r="H147" s="16">
        <f t="shared" si="8"/>
        <v>4087.02880128374</v>
      </c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2:71" ht="15">
      <c r="B148" s="31">
        <v>42705</v>
      </c>
      <c r="C148" s="33">
        <v>132</v>
      </c>
      <c r="D148" s="16">
        <f>IF('Calculations for Amort'!C136&gt;=0,'Calculations for Amort'!C136,"")</f>
        <v>747223.48282284709</v>
      </c>
      <c r="E148" s="65">
        <f t="shared" si="6"/>
        <v>747223.48282284709</v>
      </c>
      <c r="F148" s="16">
        <f t="shared" si="7"/>
        <v>2704.7195170045597</v>
      </c>
      <c r="H148" s="16">
        <f t="shared" si="8"/>
        <v>4208.1135807640003</v>
      </c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2:71" ht="15">
      <c r="B149" s="31">
        <v>42736</v>
      </c>
      <c r="C149" s="32">
        <v>133</v>
      </c>
      <c r="D149" s="16">
        <f>IF('Calculations for Amort'!C137&gt;=0,'Calculations for Amort'!C137,"")</f>
        <v>744518.76330584253</v>
      </c>
      <c r="E149" s="65">
        <f t="shared" si="6"/>
        <v>744518.76330584253</v>
      </c>
      <c r="F149" s="16">
        <f t="shared" si="7"/>
        <v>2719.4602383722086</v>
      </c>
      <c r="H149" s="16">
        <f t="shared" si="8"/>
        <v>4192.8815020174034</v>
      </c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2:71" ht="15">
      <c r="B150" s="31">
        <v>42767</v>
      </c>
      <c r="C150" s="33">
        <v>134</v>
      </c>
      <c r="D150" s="16">
        <f>IF('Calculations for Amort'!C138&gt;=0,'Calculations for Amort'!C138,"")</f>
        <v>741799.30306747032</v>
      </c>
      <c r="E150" s="65">
        <f t="shared" si="6"/>
        <v>741799.30306747032</v>
      </c>
      <c r="F150" s="16">
        <f t="shared" si="7"/>
        <v>2734.2812966713682</v>
      </c>
      <c r="H150" s="16">
        <f t="shared" si="8"/>
        <v>3773.2857882698659</v>
      </c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2:71" ht="15">
      <c r="B151" s="31">
        <v>42795</v>
      </c>
      <c r="C151" s="32">
        <v>135</v>
      </c>
      <c r="D151" s="16">
        <f>IF('Calculations for Amort'!C139&gt;=0,'Calculations for Amort'!C139,"")</f>
        <v>739065.02177079895</v>
      </c>
      <c r="E151" s="65">
        <f t="shared" si="6"/>
        <v>739065.02177079895</v>
      </c>
      <c r="F151" s="16">
        <f t="shared" si="7"/>
        <v>2749.1831297382014</v>
      </c>
      <c r="H151" s="16">
        <f t="shared" si="8"/>
        <v>4162.1678476058833</v>
      </c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2:71" ht="15">
      <c r="B152" s="31">
        <v>42826</v>
      </c>
      <c r="C152" s="33">
        <v>136</v>
      </c>
      <c r="D152" s="16">
        <f>IF('Calculations for Amort'!C140&gt;=0,'Calculations for Amort'!C140,"")</f>
        <v>736315.83864106075</v>
      </c>
      <c r="E152" s="65">
        <f t="shared" si="6"/>
        <v>736315.83864106075</v>
      </c>
      <c r="F152" s="16">
        <f t="shared" si="7"/>
        <v>2764.1661777952686</v>
      </c>
      <c r="H152" s="16">
        <f t="shared" si="8"/>
        <v>4012.9213205937813</v>
      </c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2:71" ht="15">
      <c r="B153" s="31">
        <v>42856</v>
      </c>
      <c r="C153" s="32">
        <v>137</v>
      </c>
      <c r="D153" s="16">
        <f>IF('Calculations for Amort'!C141&gt;=0,'Calculations for Amort'!C141,"")</f>
        <v>733551.67246326548</v>
      </c>
      <c r="E153" s="65">
        <f t="shared" si="6"/>
        <v>733551.67246326548</v>
      </c>
      <c r="F153" s="16">
        <f t="shared" si="7"/>
        <v>2779.2308834642172</v>
      </c>
      <c r="H153" s="16">
        <f t="shared" si="8"/>
        <v>4131.118502088957</v>
      </c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2:71" ht="15">
      <c r="B154" s="31">
        <v>42887</v>
      </c>
      <c r="C154" s="33">
        <v>138</v>
      </c>
      <c r="D154" s="16">
        <f>IF('Calculations for Amort'!C142&gt;=0,'Calculations for Amort'!C142,"")</f>
        <v>730772.44157980126</v>
      </c>
      <c r="E154" s="65">
        <f t="shared" si="6"/>
        <v>730772.44157980126</v>
      </c>
      <c r="F154" s="16">
        <f t="shared" si="7"/>
        <v>2794.3776917791693</v>
      </c>
      <c r="H154" s="16">
        <f t="shared" si="8"/>
        <v>3982.7098066099165</v>
      </c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2:71" ht="15">
      <c r="B155" s="31">
        <v>42917</v>
      </c>
      <c r="C155" s="32">
        <v>139</v>
      </c>
      <c r="D155" s="16">
        <f>IF('Calculations for Amort'!C143&gt;=0,'Calculations for Amort'!C143,"")</f>
        <v>727978.06388802209</v>
      </c>
      <c r="E155" s="65">
        <f t="shared" si="6"/>
        <v>727978.06388802209</v>
      </c>
      <c r="F155" s="16">
        <f t="shared" si="7"/>
        <v>2809.6070501992945</v>
      </c>
      <c r="H155" s="16">
        <f t="shared" si="8"/>
        <v>4099.7297964627114</v>
      </c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2:71" ht="15">
      <c r="B156" s="31">
        <v>42948</v>
      </c>
      <c r="C156" s="33">
        <v>140</v>
      </c>
      <c r="D156" s="16">
        <f>IF('Calculations for Amort'!C144&gt;=0,'Calculations for Amort'!C144,"")</f>
        <v>725168.4568378228</v>
      </c>
      <c r="E156" s="65">
        <f t="shared" si="6"/>
        <v>725168.4568378228</v>
      </c>
      <c r="F156" s="16">
        <f t="shared" si="7"/>
        <v>2824.9194086228963</v>
      </c>
      <c r="H156" s="16">
        <f t="shared" si="8"/>
        <v>4083.9070260916724</v>
      </c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2:71" ht="15">
      <c r="B157" s="31">
        <v>42979</v>
      </c>
      <c r="C157" s="32">
        <v>141</v>
      </c>
      <c r="D157" s="16">
        <f>IF('Calculations for Amort'!C145&gt;=0,'Calculations for Amort'!C145,"")</f>
        <v>722343.5374291999</v>
      </c>
      <c r="E157" s="65">
        <f t="shared" si="6"/>
        <v>722343.5374291999</v>
      </c>
      <c r="F157" s="16">
        <f t="shared" si="7"/>
        <v>2840.3152193998685</v>
      </c>
      <c r="H157" s="16">
        <f t="shared" si="8"/>
        <v>3936.7722789891395</v>
      </c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2:71" ht="15">
      <c r="B158" s="31">
        <v>43009</v>
      </c>
      <c r="C158" s="33">
        <v>142</v>
      </c>
      <c r="D158" s="16">
        <f>IF('Calculations for Amort'!C146&gt;=0,'Calculations for Amort'!C146,"")</f>
        <v>719503.22220980003</v>
      </c>
      <c r="E158" s="65">
        <f t="shared" si="6"/>
        <v>719503.22220980003</v>
      </c>
      <c r="F158" s="16">
        <f t="shared" si="7"/>
        <v>2855.7949373456649</v>
      </c>
      <c r="H158" s="16">
        <f t="shared" si="8"/>
        <v>4052.0023130781906</v>
      </c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2:71" ht="15">
      <c r="B159" s="31">
        <v>43040</v>
      </c>
      <c r="C159" s="32">
        <v>143</v>
      </c>
      <c r="D159" s="16">
        <f>IF('Calculations for Amort'!C147&gt;=0,'Calculations for Amort'!C147,"")</f>
        <v>716647.42727245437</v>
      </c>
      <c r="E159" s="65">
        <f t="shared" si="6"/>
        <v>716647.42727245437</v>
      </c>
      <c r="F159" s="16">
        <f t="shared" si="7"/>
        <v>2871.3590197541052</v>
      </c>
      <c r="H159" s="16">
        <f t="shared" si="8"/>
        <v>3905.7284786348764</v>
      </c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2:71" ht="15">
      <c r="B160" s="31">
        <v>43070</v>
      </c>
      <c r="C160" s="33">
        <v>144</v>
      </c>
      <c r="D160" s="16">
        <f>IF('Calculations for Amort'!C148&gt;=0,'Calculations for Amort'!C148,"")</f>
        <v>713776.06825270026</v>
      </c>
      <c r="E160" s="65">
        <f t="shared" si="6"/>
        <v>713776.06825270026</v>
      </c>
      <c r="F160" s="16">
        <f t="shared" si="7"/>
        <v>2887.0079264118103</v>
      </c>
      <c r="H160" s="16">
        <f t="shared" si="8"/>
        <v>4019.7488910431234</v>
      </c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2:71" ht="15">
      <c r="B161" s="31">
        <v>43101</v>
      </c>
      <c r="C161" s="32">
        <v>145</v>
      </c>
      <c r="D161" s="16">
        <f>IF('Calculations for Amort'!C149&gt;=0,'Calculations for Amort'!C149,"")</f>
        <v>710889.06032628845</v>
      </c>
      <c r="E161" s="65">
        <f t="shared" si="6"/>
        <v>710889.06032628845</v>
      </c>
      <c r="F161" s="16">
        <f t="shared" si="7"/>
        <v>2902.7421196107753</v>
      </c>
      <c r="H161" s="16">
        <f t="shared" si="8"/>
        <v>4003.4902247375476</v>
      </c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2:71" ht="15">
      <c r="B162" s="31">
        <v>43132</v>
      </c>
      <c r="C162" s="33">
        <v>146</v>
      </c>
      <c r="D162" s="16">
        <f>IF('Calculations for Amort'!C150&gt;=0,'Calculations for Amort'!C150,"")</f>
        <v>707986.31820667768</v>
      </c>
      <c r="E162" s="65">
        <f t="shared" si="6"/>
        <v>707986.31820667768</v>
      </c>
      <c r="F162" s="16">
        <f t="shared" si="7"/>
        <v>2918.5620641626883</v>
      </c>
      <c r="H162" s="16">
        <f t="shared" si="8"/>
        <v>3601.2904052779677</v>
      </c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2:71" ht="15">
      <c r="B163" s="31">
        <v>43160</v>
      </c>
      <c r="C163" s="32">
        <v>147</v>
      </c>
      <c r="D163" s="16">
        <f>IF('Calculations for Amort'!C151&gt;=0,'Calculations for Amort'!C151,"")</f>
        <v>705067.75614251499</v>
      </c>
      <c r="E163" s="65">
        <f t="shared" si="6"/>
        <v>705067.75614251499</v>
      </c>
      <c r="F163" s="16">
        <f t="shared" si="7"/>
        <v>2934.4682274123188</v>
      </c>
      <c r="H163" s="16">
        <f t="shared" si="8"/>
        <v>3970.7065800092637</v>
      </c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2:71" ht="15">
      <c r="B164" s="31">
        <v>43191</v>
      </c>
      <c r="C164" s="33">
        <v>148</v>
      </c>
      <c r="D164" s="16">
        <f>IF('Calculations for Amort'!C152&gt;=0,'Calculations for Amort'!C152,"")</f>
        <v>702133.28791510267</v>
      </c>
      <c r="E164" s="65">
        <f t="shared" si="6"/>
        <v>702133.28791510267</v>
      </c>
      <c r="F164" s="16">
        <f t="shared" si="7"/>
        <v>2950.4610792517196</v>
      </c>
      <c r="H164" s="16">
        <f t="shared" si="8"/>
        <v>3826.6264191373098</v>
      </c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2:71" ht="15">
      <c r="B165" s="31">
        <v>43221</v>
      </c>
      <c r="C165" s="32">
        <v>149</v>
      </c>
      <c r="D165" s="16">
        <f>IF('Calculations for Amort'!C153&gt;=0,'Calculations for Amort'!C153,"")</f>
        <v>699182.82683585095</v>
      </c>
      <c r="E165" s="65">
        <f t="shared" si="6"/>
        <v>699182.82683585095</v>
      </c>
      <c r="F165" s="16">
        <f t="shared" si="7"/>
        <v>2966.5410921336152</v>
      </c>
      <c r="H165" s="16">
        <f t="shared" si="8"/>
        <v>3937.5646197972337</v>
      </c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2:71" ht="15">
      <c r="B166" s="31">
        <v>43252</v>
      </c>
      <c r="C166" s="33">
        <v>150</v>
      </c>
      <c r="D166" s="16">
        <f>IF('Calculations for Amort'!C154&gt;=0,'Calculations for Amort'!C154,"")</f>
        <v>696216.28574371734</v>
      </c>
      <c r="E166" s="65">
        <f t="shared" si="6"/>
        <v>696216.28574371734</v>
      </c>
      <c r="F166" s="16">
        <f t="shared" si="7"/>
        <v>2982.7087410857202</v>
      </c>
      <c r="H166" s="16">
        <f t="shared" si="8"/>
        <v>3794.3787573032596</v>
      </c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2:71" ht="15">
      <c r="B167" s="31">
        <v>43282</v>
      </c>
      <c r="C167" s="32">
        <v>151</v>
      </c>
      <c r="D167" s="16">
        <f>IF('Calculations for Amort'!C155&gt;=0,'Calculations for Amort'!C155,"")</f>
        <v>693233.57700263162</v>
      </c>
      <c r="E167" s="65">
        <f t="shared" si="6"/>
        <v>693233.57700263162</v>
      </c>
      <c r="F167" s="16">
        <f t="shared" si="7"/>
        <v>2998.9645037247101</v>
      </c>
      <c r="H167" s="16">
        <f t="shared" si="8"/>
        <v>3904.0604278198198</v>
      </c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2:71" ht="15">
      <c r="B168" s="31">
        <v>43313</v>
      </c>
      <c r="C168" s="33">
        <v>152</v>
      </c>
      <c r="D168" s="16">
        <f>IF('Calculations for Amort'!C156&gt;=0,'Calculations for Amort'!C156,"")</f>
        <v>690234.61249890691</v>
      </c>
      <c r="E168" s="65">
        <f t="shared" si="6"/>
        <v>690234.61249890691</v>
      </c>
      <c r="F168" s="16">
        <f t="shared" si="7"/>
        <v>3015.3088602699572</v>
      </c>
      <c r="H168" s="16">
        <f t="shared" si="8"/>
        <v>3887.1712593896773</v>
      </c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2:71" ht="15">
      <c r="B169" s="31">
        <v>43344</v>
      </c>
      <c r="C169" s="32">
        <v>153</v>
      </c>
      <c r="D169" s="16">
        <f>IF('Calculations for Amort'!C157&gt;=0,'Calculations for Amort'!C157,"")</f>
        <v>687219.30363863695</v>
      </c>
      <c r="E169" s="65">
        <f t="shared" si="6"/>
        <v>687219.30363863695</v>
      </c>
      <c r="F169" s="16">
        <f t="shared" si="7"/>
        <v>3031.7422935584327</v>
      </c>
      <c r="H169" s="16">
        <f t="shared" si="8"/>
        <v>3745.3452048305712</v>
      </c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2:71" ht="15">
      <c r="B170" s="31">
        <v>43374</v>
      </c>
      <c r="C170" s="33">
        <v>154</v>
      </c>
      <c r="D170" s="16">
        <f>IF('Calculations for Amort'!C158&gt;=0,'Calculations for Amort'!C158,"")</f>
        <v>684187.56134507852</v>
      </c>
      <c r="E170" s="65">
        <f t="shared" si="6"/>
        <v>684187.56134507852</v>
      </c>
      <c r="F170" s="16">
        <f t="shared" si="7"/>
        <v>3048.2652890583267</v>
      </c>
      <c r="H170" s="16">
        <f t="shared" si="8"/>
        <v>3853.1162829750338</v>
      </c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2:71" ht="15">
      <c r="B171" s="31">
        <v>43405</v>
      </c>
      <c r="C171" s="32">
        <v>155</v>
      </c>
      <c r="D171" s="16">
        <f>IF('Calculations for Amort'!C159&gt;=0,'Calculations for Amort'!C159,"")</f>
        <v>681139.29605602019</v>
      </c>
      <c r="E171" s="65">
        <f t="shared" si="6"/>
        <v>681139.29605602019</v>
      </c>
      <c r="F171" s="16">
        <f t="shared" si="7"/>
        <v>3064.8783348837169</v>
      </c>
      <c r="H171" s="16">
        <f t="shared" si="8"/>
        <v>3712.2091635053093</v>
      </c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2:71" ht="15">
      <c r="B172" s="31">
        <v>43435</v>
      </c>
      <c r="C172" s="33">
        <v>156</v>
      </c>
      <c r="D172" s="16">
        <f>IF('Calculations for Amort'!C160&gt;=0,'Calculations for Amort'!C160,"")</f>
        <v>678074.41772113647</v>
      </c>
      <c r="E172" s="65">
        <f t="shared" si="6"/>
        <v>678074.41772113647</v>
      </c>
      <c r="F172" s="16">
        <f t="shared" si="7"/>
        <v>3081.5819218088873</v>
      </c>
      <c r="H172" s="16">
        <f t="shared" si="8"/>
        <v>3818.6890957995333</v>
      </c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2:71" ht="15">
      <c r="B173" s="31">
        <v>43466</v>
      </c>
      <c r="C173" s="32">
        <v>157</v>
      </c>
      <c r="D173" s="16">
        <f>IF('Calculations for Amort'!C161&gt;=0,'Calculations for Amort'!C161,"")</f>
        <v>674992.83579932759</v>
      </c>
      <c r="E173" s="65">
        <f t="shared" si="6"/>
        <v>674992.83579932759</v>
      </c>
      <c r="F173" s="16">
        <f t="shared" si="7"/>
        <v>3098.3765432826476</v>
      </c>
      <c r="H173" s="16">
        <f t="shared" si="8"/>
        <v>3801.3346536098793</v>
      </c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2:71" ht="15">
      <c r="B174" s="31">
        <v>43497</v>
      </c>
      <c r="C174" s="33">
        <v>158</v>
      </c>
      <c r="D174" s="16">
        <f>IF('Calculations for Amort'!C162&gt;=0,'Calculations for Amort'!C162,"")</f>
        <v>671894.45925604494</v>
      </c>
      <c r="E174" s="65">
        <f t="shared" si="6"/>
        <v>671894.45925604494</v>
      </c>
      <c r="F174" s="16">
        <f t="shared" si="7"/>
        <v>3115.2626954435837</v>
      </c>
      <c r="H174" s="16">
        <f t="shared" si="8"/>
        <v>3417.7031494157491</v>
      </c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2:71" ht="15">
      <c r="B175" s="31">
        <v>43525</v>
      </c>
      <c r="C175" s="32">
        <v>159</v>
      </c>
      <c r="D175" s="16">
        <f>IF('Calculations for Amort'!C163&gt;=0,'Calculations for Amort'!C163,"")</f>
        <v>668779.19656060135</v>
      </c>
      <c r="E175" s="65">
        <f t="shared" si="6"/>
        <v>668779.19656060135</v>
      </c>
      <c r="F175" s="16">
        <f t="shared" si="7"/>
        <v>3132.2408771337941</v>
      </c>
      <c r="H175" s="16">
        <f t="shared" si="8"/>
        <v>3766.3415086304531</v>
      </c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2:71" ht="15">
      <c r="B176" s="31">
        <v>43556</v>
      </c>
      <c r="C176" s="33">
        <v>160</v>
      </c>
      <c r="D176" s="16">
        <f>IF('Calculations for Amort'!C164&gt;=0,'Calculations for Amort'!C164,"")</f>
        <v>665646.95568346756</v>
      </c>
      <c r="E176" s="65">
        <f t="shared" si="6"/>
        <v>665646.95568346756</v>
      </c>
      <c r="F176" s="16">
        <f t="shared" si="7"/>
        <v>3149.3115899141412</v>
      </c>
      <c r="H176" s="16">
        <f t="shared" si="8"/>
        <v>3627.7759084748982</v>
      </c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2:71" ht="15">
      <c r="B177" s="31">
        <v>43586</v>
      </c>
      <c r="C177" s="32">
        <v>161</v>
      </c>
      <c r="D177" s="16">
        <f>IF('Calculations for Amort'!C165&gt;=0,'Calculations for Amort'!C165,"")</f>
        <v>662497.64409355342</v>
      </c>
      <c r="E177" s="65">
        <f t="shared" si="6"/>
        <v>662497.64409355342</v>
      </c>
      <c r="F177" s="16">
        <f t="shared" si="7"/>
        <v>3166.4753380791517</v>
      </c>
      <c r="H177" s="16">
        <f t="shared" si="8"/>
        <v>3730.9658989868612</v>
      </c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2:71" ht="15">
      <c r="B178" s="31">
        <v>43617</v>
      </c>
      <c r="C178" s="33">
        <v>162</v>
      </c>
      <c r="D178" s="16">
        <f>IF('Calculations for Amort'!C166&gt;=0,'Calculations for Amort'!C166,"")</f>
        <v>659331.16875547427</v>
      </c>
      <c r="E178" s="65">
        <f t="shared" si="6"/>
        <v>659331.16875547427</v>
      </c>
      <c r="F178" s="16">
        <f t="shared" si="7"/>
        <v>3183.7326286716852</v>
      </c>
      <c r="H178" s="16">
        <f t="shared" si="8"/>
        <v>3593.3548697173351</v>
      </c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2:71" ht="15">
      <c r="B179" s="31">
        <v>43647</v>
      </c>
      <c r="C179" s="32">
        <v>163</v>
      </c>
      <c r="D179" s="16">
        <f>IF('Calculations for Amort'!C167&gt;=0,'Calculations for Amort'!C167,"")</f>
        <v>656147.43612680258</v>
      </c>
      <c r="E179" s="65">
        <f t="shared" si="6"/>
        <v>656147.43612680258</v>
      </c>
      <c r="F179" s="16">
        <f t="shared" si="7"/>
        <v>3201.083971497952</v>
      </c>
      <c r="H179" s="16">
        <f t="shared" si="8"/>
        <v>3695.20364445411</v>
      </c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2:71" ht="15">
      <c r="B180" s="31">
        <v>43678</v>
      </c>
      <c r="C180" s="33">
        <v>164</v>
      </c>
      <c r="D180" s="16">
        <f>IF('Calculations for Amort'!C168&gt;=0,'Calculations for Amort'!C168,"")</f>
        <v>652946.35215530463</v>
      </c>
      <c r="E180" s="65">
        <f t="shared" si="6"/>
        <v>652946.35215530463</v>
      </c>
      <c r="F180" s="16">
        <f t="shared" si="7"/>
        <v>3218.5298791426467</v>
      </c>
      <c r="H180" s="16">
        <f t="shared" si="8"/>
        <v>3677.1762065546236</v>
      </c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2:71" ht="15">
      <c r="B181" s="31">
        <v>43709</v>
      </c>
      <c r="C181" s="32">
        <v>165</v>
      </c>
      <c r="D181" s="16">
        <f>IF('Calculations for Amort'!C169&gt;=0,'Calculations for Amort'!C169,"")</f>
        <v>649727.82227616198</v>
      </c>
      <c r="E181" s="65">
        <f t="shared" si="6"/>
        <v>649727.82227616198</v>
      </c>
      <c r="F181" s="16">
        <f t="shared" si="7"/>
        <v>3236.070866983966</v>
      </c>
      <c r="H181" s="16">
        <f t="shared" si="8"/>
        <v>3541.0166314050825</v>
      </c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2:71" ht="15">
      <c r="B182" s="31">
        <v>43739</v>
      </c>
      <c r="C182" s="33">
        <v>166</v>
      </c>
      <c r="D182" s="16">
        <f>IF('Calculations for Amort'!C170&gt;=0,'Calculations for Amort'!C170,"")</f>
        <v>646491.75140917802</v>
      </c>
      <c r="E182" s="65">
        <f t="shared" si="6"/>
        <v>646491.75140917802</v>
      </c>
      <c r="F182" s="16">
        <f t="shared" si="7"/>
        <v>3253.7074532089755</v>
      </c>
      <c r="H182" s="16">
        <f t="shared" si="8"/>
        <v>3640.8260466860211</v>
      </c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2:71" ht="15">
      <c r="B183" s="31">
        <v>43770</v>
      </c>
      <c r="C183" s="32">
        <v>167</v>
      </c>
      <c r="D183" s="16">
        <f>IF('Calculations for Amort'!C171&gt;=0,'Calculations for Amort'!C171,"")</f>
        <v>643238.04395596904</v>
      </c>
      <c r="E183" s="65">
        <f t="shared" si="6"/>
        <v>643238.04395596904</v>
      </c>
      <c r="F183" s="16">
        <f t="shared" si="7"/>
        <v>3271.4401588289766</v>
      </c>
      <c r="H183" s="16">
        <f t="shared" si="8"/>
        <v>3505.6473395600315</v>
      </c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2:71" ht="15">
      <c r="B184" s="31">
        <v>43800</v>
      </c>
      <c r="C184" s="33">
        <v>168</v>
      </c>
      <c r="D184" s="16">
        <f>IF('Calculations for Amort'!C172&gt;=0,'Calculations for Amort'!C172,"")</f>
        <v>639966.60379714007</v>
      </c>
      <c r="E184" s="65">
        <f t="shared" si="6"/>
        <v>639966.60379714007</v>
      </c>
      <c r="F184" s="16">
        <f t="shared" si="7"/>
        <v>3289.2695076946402</v>
      </c>
      <c r="H184" s="16">
        <f t="shared" si="8"/>
        <v>3604.078590384227</v>
      </c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2:71" ht="15">
      <c r="B185" s="31">
        <v>43831</v>
      </c>
      <c r="C185" s="32">
        <v>169</v>
      </c>
      <c r="D185" s="16">
        <f>IF('Calculations for Amort'!C173&gt;=0,'Calculations for Amort'!C173,"")</f>
        <v>636677.33428944543</v>
      </c>
      <c r="E185" s="65">
        <f t="shared" si="6"/>
        <v>636677.33428944543</v>
      </c>
      <c r="F185" s="16">
        <f t="shared" si="7"/>
        <v>3307.1960265116068</v>
      </c>
      <c r="H185" s="16">
        <f t="shared" si="8"/>
        <v>3585.5545209400598</v>
      </c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2:71" ht="15">
      <c r="B186" s="31">
        <v>43862</v>
      </c>
      <c r="C186" s="33">
        <v>170</v>
      </c>
      <c r="D186" s="16">
        <f>IF('Calculations for Amort'!C174&gt;=0,'Calculations for Amort'!C174,"")</f>
        <v>633370.13826293382</v>
      </c>
      <c r="E186" s="65">
        <f t="shared" si="6"/>
        <v>633370.13826293382</v>
      </c>
      <c r="F186" s="16">
        <f t="shared" si="7"/>
        <v>3325.2202448560856</v>
      </c>
      <c r="H186" s="16">
        <f t="shared" si="8"/>
        <v>3336.8050117485568</v>
      </c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2:71" ht="15">
      <c r="B187" s="31">
        <v>43891</v>
      </c>
      <c r="C187" s="32">
        <v>171</v>
      </c>
      <c r="D187" s="16">
        <f>IF('Calculations for Amort'!C175&gt;=0,'Calculations for Amort'!C175,"")</f>
        <v>630044.91801807773</v>
      </c>
      <c r="E187" s="65">
        <f t="shared" si="6"/>
        <v>630044.91801807773</v>
      </c>
      <c r="F187" s="16">
        <f t="shared" si="7"/>
        <v>3343.3426951904548</v>
      </c>
      <c r="H187" s="16">
        <f t="shared" si="8"/>
        <v>3548.2029633051411</v>
      </c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2:71" ht="15">
      <c r="B188" s="31">
        <v>43922</v>
      </c>
      <c r="C188" s="33">
        <v>172</v>
      </c>
      <c r="D188" s="16">
        <f>IF('Calculations for Amort'!C176&gt;=0,'Calculations for Amort'!C176,"")</f>
        <v>626701.57532288728</v>
      </c>
      <c r="E188" s="65">
        <f t="shared" si="6"/>
        <v>626701.57532288728</v>
      </c>
      <c r="F188" s="16">
        <f t="shared" si="7"/>
        <v>3361.5639128793264</v>
      </c>
      <c r="H188" s="16">
        <f t="shared" si="8"/>
        <v>3415.5235855097358</v>
      </c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2:71" ht="15">
      <c r="B189" s="31">
        <v>43952</v>
      </c>
      <c r="C189" s="32">
        <v>173</v>
      </c>
      <c r="D189" s="16">
        <f>IF('Calculations for Amort'!C177&gt;=0,'Calculations for Amort'!C177,"")</f>
        <v>623340.01141000795</v>
      </c>
      <c r="E189" s="65">
        <f t="shared" si="6"/>
        <v>623340.01141000795</v>
      </c>
      <c r="F189" s="16">
        <f t="shared" si="7"/>
        <v>3379.8844362044474</v>
      </c>
      <c r="H189" s="16">
        <f t="shared" si="8"/>
        <v>3510.4431642573613</v>
      </c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2:71" ht="15">
      <c r="B190" s="31">
        <v>43983</v>
      </c>
      <c r="C190" s="33">
        <v>174</v>
      </c>
      <c r="D190" s="16">
        <f>IF('Calculations for Amort'!C178&gt;=0,'Calculations for Amort'!C178,"")</f>
        <v>619960.1269738035</v>
      </c>
      <c r="E190" s="65">
        <f t="shared" si="6"/>
        <v>619960.1269738035</v>
      </c>
      <c r="F190" s="16">
        <f t="shared" si="7"/>
        <v>3398.3048063818133</v>
      </c>
      <c r="H190" s="16">
        <f t="shared" si="8"/>
        <v>3378.7826920072289</v>
      </c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2:71" ht="15">
      <c r="B191" s="31">
        <v>44013</v>
      </c>
      <c r="C191" s="32">
        <v>175</v>
      </c>
      <c r="D191" s="16">
        <f>IF('Calculations for Amort'!C179&gt;=0,'Calculations for Amort'!C179,"")</f>
        <v>616561.82216742169</v>
      </c>
      <c r="E191" s="65">
        <f t="shared" si="6"/>
        <v>616561.82216742169</v>
      </c>
      <c r="F191" s="16">
        <f t="shared" si="7"/>
        <v>3416.8255675765686</v>
      </c>
      <c r="H191" s="16">
        <f t="shared" si="8"/>
        <v>3472.2706618395296</v>
      </c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2:71" ht="15">
      <c r="B192" s="31">
        <v>44044</v>
      </c>
      <c r="C192" s="33">
        <v>176</v>
      </c>
      <c r="D192" s="16">
        <f>IF('Calculations for Amort'!C180&gt;=0,'Calculations for Amort'!C180,"")</f>
        <v>613144.99659984512</v>
      </c>
      <c r="E192" s="65">
        <f t="shared" si="6"/>
        <v>613144.99659984512</v>
      </c>
      <c r="F192" s="16">
        <f t="shared" si="7"/>
        <v>3435.4472669198876</v>
      </c>
      <c r="H192" s="16">
        <f t="shared" si="8"/>
        <v>3453.0282391847945</v>
      </c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2:71" ht="15">
      <c r="B193" s="31">
        <v>44075</v>
      </c>
      <c r="C193" s="32">
        <v>177</v>
      </c>
      <c r="D193" s="16">
        <f>IF('Calculations for Amort'!C181&gt;=0,'Calculations for Amort'!C181,"")</f>
        <v>609709.54933292523</v>
      </c>
      <c r="E193" s="65">
        <f t="shared" si="6"/>
        <v>609709.54933292523</v>
      </c>
      <c r="F193" s="16">
        <f t="shared" si="7"/>
        <v>3454.1704545245739</v>
      </c>
      <c r="H193" s="16">
        <f t="shared" si="8"/>
        <v>3322.9170438644423</v>
      </c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2:71" ht="15">
      <c r="B194" s="31">
        <v>44105</v>
      </c>
      <c r="C194" s="33">
        <v>178</v>
      </c>
      <c r="D194" s="16">
        <f>IF('Calculations for Amort'!C182&gt;=0,'Calculations for Amort'!C182,"")</f>
        <v>606255.37887840066</v>
      </c>
      <c r="E194" s="65">
        <f t="shared" si="6"/>
        <v>606255.37887840066</v>
      </c>
      <c r="F194" s="16">
        <f t="shared" si="7"/>
        <v>3472.9956835017074</v>
      </c>
      <c r="H194" s="16">
        <f t="shared" si="8"/>
        <v>3414.2282087168596</v>
      </c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2:71" ht="15">
      <c r="B195" s="31">
        <v>44136</v>
      </c>
      <c r="C195" s="32">
        <v>179</v>
      </c>
      <c r="D195" s="16">
        <f>IF('Calculations for Amort'!C183&gt;=0,'Calculations for Amort'!C183,"")</f>
        <v>602782.38319489895</v>
      </c>
      <c r="E195" s="65">
        <f t="shared" si="6"/>
        <v>602782.38319489895</v>
      </c>
      <c r="F195" s="16">
        <f t="shared" si="7"/>
        <v>3491.9235099768266</v>
      </c>
      <c r="H195" s="16">
        <f t="shared" si="8"/>
        <v>3285.1639884121992</v>
      </c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2:71" ht="15">
      <c r="B196" s="31">
        <v>44166</v>
      </c>
      <c r="C196" s="33">
        <v>180</v>
      </c>
      <c r="D196" s="16">
        <f>IF('Calculations for Amort'!C184&gt;=0,'Calculations for Amort'!C184,"")</f>
        <v>599290.45968492213</v>
      </c>
      <c r="E196" s="65">
        <f t="shared" si="6"/>
        <v>599290.45968492213</v>
      </c>
      <c r="F196" s="16">
        <f t="shared" si="7"/>
        <v>3510.9544931062264</v>
      </c>
      <c r="H196" s="16">
        <f t="shared" si="8"/>
        <v>3375.0041054589196</v>
      </c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2:71" ht="15">
      <c r="B197" s="31">
        <v>44197</v>
      </c>
      <c r="C197" s="32">
        <v>181</v>
      </c>
      <c r="D197" s="16">
        <f>IF('Calculations for Amort'!C185&gt;=0,'Calculations for Amort'!C185,"")</f>
        <v>595779.5051918159</v>
      </c>
      <c r="E197" s="65">
        <f t="shared" si="6"/>
        <v>595779.5051918159</v>
      </c>
      <c r="F197" s="16">
        <f t="shared" si="7"/>
        <v>3530.0891950936057</v>
      </c>
      <c r="H197" s="16">
        <f t="shared" si="8"/>
        <v>3355.2315800719102</v>
      </c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2:71" ht="15">
      <c r="B198" s="31">
        <v>44228</v>
      </c>
      <c r="C198" s="33">
        <v>182</v>
      </c>
      <c r="D198" s="16">
        <f>IF('Calculations for Amort'!C186&gt;=0,'Calculations for Amort'!C186,"")</f>
        <v>592249.41599672229</v>
      </c>
      <c r="E198" s="65">
        <f t="shared" si="6"/>
        <v>592249.41599672229</v>
      </c>
      <c r="F198" s="16">
        <f t="shared" si="7"/>
        <v>3549.3281812069472</v>
      </c>
      <c r="H198" s="16">
        <f t="shared" si="8"/>
        <v>3012.5753627033273</v>
      </c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2:71" ht="15">
      <c r="B199" s="31">
        <v>44256</v>
      </c>
      <c r="C199" s="32">
        <v>183</v>
      </c>
      <c r="D199" s="16">
        <f>IF('Calculations for Amort'!C187&gt;=0,'Calculations for Amort'!C187,"")</f>
        <v>588700.08781551535</v>
      </c>
      <c r="E199" s="65">
        <f t="shared" si="6"/>
        <v>588700.08781551535</v>
      </c>
      <c r="F199" s="16">
        <f t="shared" si="7"/>
        <v>3568.6720197944669</v>
      </c>
      <c r="H199" s="16">
        <f t="shared" si="8"/>
        <v>3315.3626612143771</v>
      </c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2:71" ht="15">
      <c r="B200" s="31">
        <v>44287</v>
      </c>
      <c r="C200" s="33">
        <v>184</v>
      </c>
      <c r="D200" s="16">
        <f>IF('Calculations for Amort'!C188&gt;=0,'Calculations for Amort'!C188,"")</f>
        <v>585131.41579572088</v>
      </c>
      <c r="E200" s="65">
        <f t="shared" si="6"/>
        <v>585131.41579572088</v>
      </c>
      <c r="F200" s="16">
        <f t="shared" si="7"/>
        <v>3588.1212823023088</v>
      </c>
      <c r="H200" s="16">
        <f t="shared" si="8"/>
        <v>3188.9662160866787</v>
      </c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2:71" ht="15">
      <c r="B201" s="31">
        <v>44317</v>
      </c>
      <c r="C201" s="32">
        <v>185</v>
      </c>
      <c r="D201" s="16">
        <f>IF('Calculations for Amort'!C189&gt;=0,'Calculations for Amort'!C189,"")</f>
        <v>581543.29451341857</v>
      </c>
      <c r="E201" s="65">
        <f t="shared" si="6"/>
        <v>581543.29451341857</v>
      </c>
      <c r="F201" s="16">
        <f t="shared" si="7"/>
        <v>3607.6765432908433</v>
      </c>
      <c r="H201" s="16">
        <f t="shared" si="8"/>
        <v>3275.0579869347357</v>
      </c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2:71" ht="15">
      <c r="B202" s="31">
        <v>44348</v>
      </c>
      <c r="C202" s="33">
        <v>186</v>
      </c>
      <c r="D202" s="16">
        <f>IF('Calculations for Amort'!C190&gt;=0,'Calculations for Amort'!C190,"")</f>
        <v>577935.61797012773</v>
      </c>
      <c r="E202" s="65">
        <f t="shared" si="6"/>
        <v>577935.61797012773</v>
      </c>
      <c r="F202" s="16">
        <f t="shared" si="7"/>
        <v>3627.3383804517798</v>
      </c>
      <c r="H202" s="16">
        <f t="shared" si="8"/>
        <v>3149.7491179371959</v>
      </c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2:71" ht="15">
      <c r="B203" s="31">
        <v>44378</v>
      </c>
      <c r="C203" s="32">
        <v>187</v>
      </c>
      <c r="D203" s="16">
        <f>IF('Calculations for Amort'!C191&gt;=0,'Calculations for Amort'!C191,"")</f>
        <v>574308.27958967595</v>
      </c>
      <c r="E203" s="65">
        <f t="shared" si="6"/>
        <v>574308.27958967595</v>
      </c>
      <c r="F203" s="16">
        <f t="shared" si="7"/>
        <v>3647.1073746252805</v>
      </c>
      <c r="H203" s="16">
        <f t="shared" si="8"/>
        <v>3234.3127945558585</v>
      </c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2:71" ht="15">
      <c r="B204" s="31">
        <v>44409</v>
      </c>
      <c r="C204" s="33">
        <v>188</v>
      </c>
      <c r="D204" s="16">
        <f>IF('Calculations for Amort'!C192&gt;=0,'Calculations for Amort'!C192,"")</f>
        <v>570661.17221505067</v>
      </c>
      <c r="E204" s="65">
        <f t="shared" si="6"/>
        <v>570661.17221505067</v>
      </c>
      <c r="F204" s="16">
        <f t="shared" si="7"/>
        <v>3666.9841098169563</v>
      </c>
      <c r="H204" s="16">
        <f t="shared" si="8"/>
        <v>3213.7735015244266</v>
      </c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2:71" ht="15">
      <c r="B205" s="31">
        <v>44440</v>
      </c>
      <c r="C205" s="32">
        <v>189</v>
      </c>
      <c r="D205" s="16">
        <f>IF('Calculations for Amort'!C193&gt;=0,'Calculations for Amort'!C193,"")</f>
        <v>566994.18810523371</v>
      </c>
      <c r="E205" s="65">
        <f t="shared" si="6"/>
        <v>566994.18810523371</v>
      </c>
      <c r="F205" s="16">
        <f t="shared" si="7"/>
        <v>3686.9691732155625</v>
      </c>
      <c r="H205" s="16">
        <f t="shared" si="8"/>
        <v>3090.1183251735238</v>
      </c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2:71" ht="15">
      <c r="B206" s="31">
        <v>44470</v>
      </c>
      <c r="C206" s="33">
        <v>190</v>
      </c>
      <c r="D206" s="16">
        <f>IF('Calculations for Amort'!C194&gt;=0,'Calculations for Amort'!C194,"")</f>
        <v>563307.21893201815</v>
      </c>
      <c r="E206" s="65">
        <f t="shared" si="6"/>
        <v>563307.21893201815</v>
      </c>
      <c r="F206" s="16">
        <f t="shared" si="7"/>
        <v>3707.0631552095292</v>
      </c>
      <c r="H206" s="16">
        <f t="shared" si="8"/>
        <v>3172.3584879521491</v>
      </c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2:71" ht="15">
      <c r="B207" s="31">
        <v>44501</v>
      </c>
      <c r="C207" s="32">
        <v>191</v>
      </c>
      <c r="D207" s="16">
        <f>IF('Calculations for Amort'!C195&gt;=0,'Calculations for Amort'!C195,"")</f>
        <v>559600.15577680862</v>
      </c>
      <c r="E207" s="65">
        <f t="shared" si="6"/>
        <v>559600.15577680862</v>
      </c>
      <c r="F207" s="16">
        <f t="shared" si="7"/>
        <v>3727.266649405472</v>
      </c>
      <c r="H207" s="16">
        <f t="shared" si="8"/>
        <v>3049.820848983607</v>
      </c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2:71" ht="15">
      <c r="B208" s="31">
        <v>44531</v>
      </c>
      <c r="C208" s="33">
        <v>192</v>
      </c>
      <c r="D208" s="16">
        <f>IF('Calculations for Amort'!C196&gt;=0,'Calculations for Amort'!C196,"")</f>
        <v>555872.88912740315</v>
      </c>
      <c r="E208" s="65">
        <f t="shared" si="6"/>
        <v>555872.88912740315</v>
      </c>
      <c r="F208" s="16">
        <f t="shared" si="7"/>
        <v>3747.5802526447223</v>
      </c>
      <c r="H208" s="16">
        <f t="shared" si="8"/>
        <v>3130.4908206024916</v>
      </c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2:71" ht="15">
      <c r="B209" s="31">
        <v>44562</v>
      </c>
      <c r="C209" s="32">
        <v>193</v>
      </c>
      <c r="D209" s="16">
        <f>IF('Calculations for Amort'!C197&gt;=0,'Calculations for Amort'!C197,"")</f>
        <v>552125.30887475843</v>
      </c>
      <c r="E209" s="65">
        <f t="shared" ref="E209:E272" si="9">D209</f>
        <v>552125.30887475843</v>
      </c>
      <c r="F209" s="16">
        <f t="shared" ref="F209:F272" si="10">D209-D210</f>
        <v>3768.0045650216052</v>
      </c>
      <c r="H209" s="16">
        <f t="shared" ref="H209:H272" si="11">D209*(B210-B209)/360*$B$9</f>
        <v>3109.3856978130143</v>
      </c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2:71" ht="15">
      <c r="B210" s="31">
        <v>44593</v>
      </c>
      <c r="C210" s="33">
        <v>194</v>
      </c>
      <c r="D210" s="16">
        <f>IF('Calculations for Amort'!C198&gt;=0,'Calculations for Amort'!C198,"")</f>
        <v>548357.30430973682</v>
      </c>
      <c r="E210" s="65">
        <f t="shared" si="9"/>
        <v>548357.30430973682</v>
      </c>
      <c r="F210" s="16">
        <f t="shared" si="10"/>
        <v>3788.5401899010176</v>
      </c>
      <c r="H210" s="16">
        <f t="shared" si="11"/>
        <v>2789.3108212555276</v>
      </c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2:71" ht="15">
      <c r="B211" s="31">
        <v>44621</v>
      </c>
      <c r="C211" s="32">
        <v>195</v>
      </c>
      <c r="D211" s="16">
        <f>IF('Calculations for Amort'!C199&gt;=0,'Calculations for Amort'!C199,"")</f>
        <v>544568.7641198358</v>
      </c>
      <c r="E211" s="65">
        <f t="shared" si="9"/>
        <v>544568.7641198358</v>
      </c>
      <c r="F211" s="16">
        <f t="shared" si="10"/>
        <v>3809.1877339358907</v>
      </c>
      <c r="H211" s="16">
        <f t="shared" si="11"/>
        <v>3066.8297566015417</v>
      </c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2:71" ht="15">
      <c r="B212" s="31">
        <v>44652</v>
      </c>
      <c r="C212" s="33">
        <v>196</v>
      </c>
      <c r="D212" s="16">
        <f>IF('Calculations for Amort'!C200&gt;=0,'Calculations for Amort'!C200,"")</f>
        <v>540759.57638589991</v>
      </c>
      <c r="E212" s="65">
        <f t="shared" si="9"/>
        <v>540759.57638589991</v>
      </c>
      <c r="F212" s="16">
        <f t="shared" si="10"/>
        <v>3829.9478070859332</v>
      </c>
      <c r="H212" s="16">
        <f t="shared" si="11"/>
        <v>2947.1396913031544</v>
      </c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2:71" ht="15">
      <c r="B213" s="31">
        <v>44682</v>
      </c>
      <c r="C213" s="32">
        <v>197</v>
      </c>
      <c r="D213" s="16">
        <f>IF('Calculations for Amort'!C201&gt;=0,'Calculations for Amort'!C201,"")</f>
        <v>536929.62857881398</v>
      </c>
      <c r="E213" s="65">
        <f t="shared" si="9"/>
        <v>536929.62857881398</v>
      </c>
      <c r="F213" s="16">
        <f t="shared" si="10"/>
        <v>3850.8210226345109</v>
      </c>
      <c r="H213" s="16">
        <f t="shared" si="11"/>
        <v>3023.808691613021</v>
      </c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2:71" ht="15">
      <c r="B214" s="31">
        <v>44713</v>
      </c>
      <c r="C214" s="33">
        <v>198</v>
      </c>
      <c r="D214" s="16">
        <f>IF('Calculations for Amort'!C202&gt;=0,'Calculations for Amort'!C202,"")</f>
        <v>533078.80755617947</v>
      </c>
      <c r="E214" s="65">
        <f t="shared" si="9"/>
        <v>533078.80755617947</v>
      </c>
      <c r="F214" s="16">
        <f t="shared" si="10"/>
        <v>3871.8079972078558</v>
      </c>
      <c r="H214" s="16">
        <f t="shared" si="11"/>
        <v>2905.2795011811781</v>
      </c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2:71" ht="15">
      <c r="B215" s="31">
        <v>44743</v>
      </c>
      <c r="C215" s="32">
        <v>199</v>
      </c>
      <c r="D215" s="16">
        <f>IF('Calculations for Amort'!C203&gt;=0,'Calculations for Amort'!C203,"")</f>
        <v>529206.99955897161</v>
      </c>
      <c r="E215" s="65">
        <f t="shared" si="9"/>
        <v>529206.99955897161</v>
      </c>
      <c r="F215" s="16">
        <f t="shared" si="10"/>
        <v>3892.9093507926445</v>
      </c>
      <c r="H215" s="16">
        <f t="shared" si="11"/>
        <v>2980.3174191829421</v>
      </c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2:71" ht="15">
      <c r="B216" s="31">
        <v>44774</v>
      </c>
      <c r="C216" s="33">
        <v>200</v>
      </c>
      <c r="D216" s="16">
        <f>IF('Calculations for Amort'!C204&gt;=0,'Calculations for Amort'!C204,"")</f>
        <v>525314.09020817897</v>
      </c>
      <c r="E216" s="65">
        <f t="shared" si="9"/>
        <v>525314.09020817897</v>
      </c>
      <c r="F216" s="16">
        <f t="shared" si="10"/>
        <v>3914.1257067544502</v>
      </c>
      <c r="H216" s="16">
        <f t="shared" si="11"/>
        <v>2958.3938513557277</v>
      </c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2:71" ht="15">
      <c r="B217" s="31">
        <v>44805</v>
      </c>
      <c r="C217" s="32">
        <v>201</v>
      </c>
      <c r="D217" s="16">
        <f>IF('Calculations for Amort'!C205&gt;=0,'Calculations for Amort'!C205,"")</f>
        <v>521399.96450142452</v>
      </c>
      <c r="E217" s="65">
        <f t="shared" si="9"/>
        <v>521399.96450142452</v>
      </c>
      <c r="F217" s="16">
        <f t="shared" si="10"/>
        <v>3935.4576918562525</v>
      </c>
      <c r="H217" s="16">
        <f t="shared" si="11"/>
        <v>2841.6298065327637</v>
      </c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2:71" ht="15">
      <c r="B218" s="31">
        <v>44835</v>
      </c>
      <c r="C218" s="33">
        <v>202</v>
      </c>
      <c r="D218" s="16">
        <f>IF('Calculations for Amort'!C206&gt;=0,'Calculations for Amort'!C206,"")</f>
        <v>517464.50680956827</v>
      </c>
      <c r="E218" s="65">
        <f t="shared" si="9"/>
        <v>517464.50680956827</v>
      </c>
      <c r="F218" s="16">
        <f t="shared" si="10"/>
        <v>3956.9059362768894</v>
      </c>
      <c r="H218" s="16">
        <f t="shared" si="11"/>
        <v>2914.1876141825519</v>
      </c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2:71" ht="15">
      <c r="B219" s="31">
        <v>44866</v>
      </c>
      <c r="C219" s="32">
        <v>203</v>
      </c>
      <c r="D219" s="16">
        <f>IF('Calculations for Amort'!C207&gt;=0,'Calculations for Amort'!C207,"")</f>
        <v>513507.60087329138</v>
      </c>
      <c r="E219" s="65">
        <f t="shared" si="9"/>
        <v>513507.60087329138</v>
      </c>
      <c r="F219" s="16">
        <f t="shared" si="10"/>
        <v>3978.4710736295674</v>
      </c>
      <c r="H219" s="16">
        <f t="shared" si="11"/>
        <v>2798.6164247594384</v>
      </c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2:71" ht="15">
      <c r="B220" s="31">
        <v>44896</v>
      </c>
      <c r="C220" s="33">
        <v>204</v>
      </c>
      <c r="D220" s="16">
        <f>IF('Calculations for Amort'!C208&gt;=0,'Calculations for Amort'!C208,"")</f>
        <v>509529.12979966181</v>
      </c>
      <c r="E220" s="65">
        <f t="shared" si="9"/>
        <v>509529.12979966181</v>
      </c>
      <c r="F220" s="16">
        <f t="shared" si="10"/>
        <v>4000.1537409808952</v>
      </c>
      <c r="H220" s="16">
        <f t="shared" si="11"/>
        <v>2869.4982159884289</v>
      </c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2:71" ht="15">
      <c r="B221" s="31">
        <v>44927</v>
      </c>
      <c r="C221" s="32">
        <v>205</v>
      </c>
      <c r="D221" s="16">
        <f>IF('Calculations for Amort'!C209&gt;=0,'Calculations for Amort'!C209,"")</f>
        <v>505528.97605868091</v>
      </c>
      <c r="E221" s="65">
        <f t="shared" si="9"/>
        <v>505528.97605868091</v>
      </c>
      <c r="F221" s="16">
        <f t="shared" si="10"/>
        <v>4021.9545788692194</v>
      </c>
      <c r="H221" s="16">
        <f t="shared" si="11"/>
        <v>2846.970683503805</v>
      </c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2:71" ht="15">
      <c r="B222" s="31">
        <v>44958</v>
      </c>
      <c r="C222" s="33">
        <v>206</v>
      </c>
      <c r="D222" s="16">
        <f>IF('Calculations for Amort'!C210&gt;=0,'Calculations for Amort'!C210,"")</f>
        <v>501507.02147981169</v>
      </c>
      <c r="E222" s="65">
        <f t="shared" si="9"/>
        <v>501507.02147981169</v>
      </c>
      <c r="F222" s="16">
        <f t="shared" si="10"/>
        <v>4043.8742313240655</v>
      </c>
      <c r="H222" s="16">
        <f t="shared" si="11"/>
        <v>2550.9990492606426</v>
      </c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2:71" ht="15">
      <c r="B223" s="31">
        <v>44986</v>
      </c>
      <c r="C223" s="32">
        <v>207</v>
      </c>
      <c r="D223" s="16">
        <f>IF('Calculations for Amort'!C211&gt;=0,'Calculations for Amort'!C211,"")</f>
        <v>497463.14724848763</v>
      </c>
      <c r="E223" s="65">
        <f t="shared" si="9"/>
        <v>497463.14724848763</v>
      </c>
      <c r="F223" s="16">
        <f t="shared" si="10"/>
        <v>4065.9133458847646</v>
      </c>
      <c r="H223" s="16">
        <f t="shared" si="11"/>
        <v>2801.5466242543994</v>
      </c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2:71" ht="15">
      <c r="B224" s="31">
        <v>45017</v>
      </c>
      <c r="C224" s="33">
        <v>208</v>
      </c>
      <c r="D224" s="16">
        <f>IF('Calculations for Amort'!C212&gt;=0,'Calculations for Amort'!C212,"")</f>
        <v>493397.23390260286</v>
      </c>
      <c r="E224" s="65">
        <f t="shared" si="9"/>
        <v>493397.23390260286</v>
      </c>
      <c r="F224" s="16">
        <f t="shared" si="10"/>
        <v>4088.0725736198365</v>
      </c>
      <c r="H224" s="16">
        <f t="shared" si="11"/>
        <v>2689.0149247691857</v>
      </c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2:71" ht="15">
      <c r="B225" s="31">
        <v>45047</v>
      </c>
      <c r="C225" s="32">
        <v>209</v>
      </c>
      <c r="D225" s="16">
        <f>IF('Calculations for Amort'!C213&gt;=0,'Calculations for Amort'!C213,"")</f>
        <v>489309.16132898303</v>
      </c>
      <c r="E225" s="65">
        <f t="shared" si="9"/>
        <v>489309.16132898303</v>
      </c>
      <c r="F225" s="16">
        <f t="shared" si="10"/>
        <v>4110.3525691460818</v>
      </c>
      <c r="H225" s="16">
        <f t="shared" si="11"/>
        <v>2755.6260935510559</v>
      </c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2:71" ht="15">
      <c r="B226" s="31">
        <v>45078</v>
      </c>
      <c r="C226" s="33">
        <v>210</v>
      </c>
      <c r="D226" s="16">
        <f>IF('Calculations for Amort'!C214&gt;=0,'Calculations for Amort'!C214,"")</f>
        <v>485198.80875983695</v>
      </c>
      <c r="E226" s="65">
        <f t="shared" si="9"/>
        <v>485198.80875983695</v>
      </c>
      <c r="F226" s="16">
        <f t="shared" si="10"/>
        <v>4132.7539906479069</v>
      </c>
      <c r="H226" s="16">
        <f t="shared" si="11"/>
        <v>2644.3335077411111</v>
      </c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2:71" ht="15">
      <c r="B227" s="31">
        <v>45108</v>
      </c>
      <c r="C227" s="32">
        <v>211</v>
      </c>
      <c r="D227" s="16">
        <f>IF('Calculations for Amort'!C215&gt;=0,'Calculations for Amort'!C215,"")</f>
        <v>481066.05476918904</v>
      </c>
      <c r="E227" s="65">
        <f t="shared" si="9"/>
        <v>481066.05476918904</v>
      </c>
      <c r="F227" s="16">
        <f t="shared" si="10"/>
        <v>4155.2774998969398</v>
      </c>
      <c r="H227" s="16">
        <f t="shared" si="11"/>
        <v>2709.2036651084832</v>
      </c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2:71" ht="15">
      <c r="B228" s="31">
        <v>45139</v>
      </c>
      <c r="C228" s="33">
        <v>212</v>
      </c>
      <c r="D228" s="16">
        <f>IF('Calculations for Amort'!C216&gt;=0,'Calculations for Amort'!C216,"")</f>
        <v>476910.7772692921</v>
      </c>
      <c r="E228" s="65">
        <f t="shared" si="9"/>
        <v>476910.7772692921</v>
      </c>
      <c r="F228" s="16">
        <f t="shared" si="10"/>
        <v>4177.9237622714136</v>
      </c>
      <c r="H228" s="16">
        <f t="shared" si="11"/>
        <v>2685.802527321563</v>
      </c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2:71" ht="15">
      <c r="B229" s="31">
        <v>45170</v>
      </c>
      <c r="C229" s="32">
        <v>213</v>
      </c>
      <c r="D229" s="16">
        <f>IF('Calculations for Amort'!C217&gt;=0,'Calculations for Amort'!C217,"")</f>
        <v>472732.85350702069</v>
      </c>
      <c r="E229" s="65">
        <f t="shared" si="9"/>
        <v>472732.85350702069</v>
      </c>
      <c r="F229" s="16">
        <f t="shared" si="10"/>
        <v>4200.6934467757819</v>
      </c>
      <c r="H229" s="16">
        <f t="shared" si="11"/>
        <v>2576.3940516132629</v>
      </c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2:71" ht="15">
      <c r="B230" s="31">
        <v>45200</v>
      </c>
      <c r="C230" s="33">
        <v>214</v>
      </c>
      <c r="D230" s="16">
        <f>IF('Calculations for Amort'!C218&gt;=0,'Calculations for Amort'!C218,"")</f>
        <v>468532.1600602449</v>
      </c>
      <c r="E230" s="65">
        <f t="shared" si="9"/>
        <v>468532.1600602449</v>
      </c>
      <c r="F230" s="16">
        <f t="shared" si="10"/>
        <v>4223.5872260606848</v>
      </c>
      <c r="H230" s="16">
        <f t="shared" si="11"/>
        <v>2638.6169480726126</v>
      </c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2:71" ht="15">
      <c r="B231" s="31">
        <v>45231</v>
      </c>
      <c r="C231" s="32">
        <v>215</v>
      </c>
      <c r="D231" s="16">
        <f>IF('Calculations for Amort'!C219&gt;=0,'Calculations for Amort'!C219,"")</f>
        <v>464308.57283418422</v>
      </c>
      <c r="E231" s="65">
        <f t="shared" si="9"/>
        <v>464308.57283418422</v>
      </c>
      <c r="F231" s="16">
        <f t="shared" si="10"/>
        <v>4246.6057764427387</v>
      </c>
      <c r="H231" s="16">
        <f t="shared" si="11"/>
        <v>2530.4817219463039</v>
      </c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2:71" ht="15">
      <c r="B232" s="31">
        <v>45261</v>
      </c>
      <c r="C232" s="33">
        <v>216</v>
      </c>
      <c r="D232" s="16">
        <f>IF('Calculations for Amort'!C220&gt;=0,'Calculations for Amort'!C220,"")</f>
        <v>460061.96705774148</v>
      </c>
      <c r="E232" s="65">
        <f t="shared" si="9"/>
        <v>460061.96705774148</v>
      </c>
      <c r="F232" s="16">
        <f t="shared" si="10"/>
        <v>4269.7497779243276</v>
      </c>
      <c r="H232" s="16">
        <f t="shared" si="11"/>
        <v>2590.9156444801806</v>
      </c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2:71" ht="15">
      <c r="B233" s="31">
        <v>45292</v>
      </c>
      <c r="C233" s="32">
        <v>217</v>
      </c>
      <c r="D233" s="16">
        <f>IF('Calculations for Amort'!C221&gt;=0,'Calculations for Amort'!C221,"")</f>
        <v>455792.21727981715</v>
      </c>
      <c r="E233" s="65">
        <f t="shared" si="9"/>
        <v>455792.21727981715</v>
      </c>
      <c r="F233" s="16">
        <f t="shared" si="10"/>
        <v>4293.0199142140336</v>
      </c>
      <c r="H233" s="16">
        <f t="shared" si="11"/>
        <v>2566.8698369808371</v>
      </c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2:71" ht="15">
      <c r="B234" s="31">
        <v>45323</v>
      </c>
      <c r="C234" s="33">
        <v>218</v>
      </c>
      <c r="D234" s="16">
        <f>IF('Calculations for Amort'!C222&gt;=0,'Calculations for Amort'!C222,"")</f>
        <v>451499.19736560312</v>
      </c>
      <c r="E234" s="65">
        <f t="shared" si="9"/>
        <v>451499.19736560312</v>
      </c>
      <c r="F234" s="16">
        <f t="shared" si="10"/>
        <v>4316.4168727464858</v>
      </c>
      <c r="H234" s="16">
        <f t="shared" si="11"/>
        <v>2378.6482714544527</v>
      </c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2:71" ht="15">
      <c r="B235" s="31">
        <v>45352</v>
      </c>
      <c r="C235" s="32">
        <v>219</v>
      </c>
      <c r="D235" s="16">
        <f>IF('Calculations for Amort'!C223&gt;=0,'Calculations for Amort'!C223,"")</f>
        <v>447182.78049285663</v>
      </c>
      <c r="E235" s="65">
        <f t="shared" si="9"/>
        <v>447182.78049285663</v>
      </c>
      <c r="F235" s="16">
        <f t="shared" si="10"/>
        <v>4339.9413447029656</v>
      </c>
      <c r="H235" s="16">
        <f t="shared" si="11"/>
        <v>2518.3843588089371</v>
      </c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2:71" ht="15">
      <c r="B236" s="31">
        <v>45383</v>
      </c>
      <c r="C236" s="33">
        <v>220</v>
      </c>
      <c r="D236" s="16">
        <f>IF('Calculations for Amort'!C224&gt;=0,'Calculations for Amort'!C224,"")</f>
        <v>442842.83914815367</v>
      </c>
      <c r="E236" s="65">
        <f t="shared" si="9"/>
        <v>442842.83914815367</v>
      </c>
      <c r="F236" s="16">
        <f t="shared" si="10"/>
        <v>4363.5940250316053</v>
      </c>
      <c r="H236" s="16">
        <f t="shared" si="11"/>
        <v>2413.4934733574373</v>
      </c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2:71" ht="15">
      <c r="B237" s="31">
        <v>45413</v>
      </c>
      <c r="C237" s="32">
        <v>221</v>
      </c>
      <c r="D237" s="16">
        <f>IF('Calculations for Amort'!C225&gt;=0,'Calculations for Amort'!C225,"")</f>
        <v>438479.24512312206</v>
      </c>
      <c r="E237" s="65">
        <f t="shared" si="9"/>
        <v>438479.24512312206</v>
      </c>
      <c r="F237" s="16">
        <f t="shared" si="10"/>
        <v>4387.3756124679931</v>
      </c>
      <c r="H237" s="16">
        <f t="shared" si="11"/>
        <v>2469.3689487850488</v>
      </c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2:71" ht="15">
      <c r="B238" s="31">
        <v>45444</v>
      </c>
      <c r="C238" s="33">
        <v>222</v>
      </c>
      <c r="D238" s="16">
        <f>IF('Calculations for Amort'!C226&gt;=0,'Calculations for Amort'!C226,"")</f>
        <v>434091.86951065407</v>
      </c>
      <c r="E238" s="65">
        <f t="shared" si="9"/>
        <v>434091.86951065407</v>
      </c>
      <c r="F238" s="16">
        <f t="shared" si="10"/>
        <v>4411.2868095559534</v>
      </c>
      <c r="H238" s="16">
        <f t="shared" si="11"/>
        <v>2365.8006888330647</v>
      </c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2:71" ht="15">
      <c r="B239" s="31">
        <v>45474</v>
      </c>
      <c r="C239" s="32">
        <v>223</v>
      </c>
      <c r="D239" s="16">
        <f>IF('Calculations for Amort'!C227&gt;=0,'Calculations for Amort'!C227,"")</f>
        <v>429680.58270109812</v>
      </c>
      <c r="E239" s="65">
        <f t="shared" si="9"/>
        <v>429680.58270109812</v>
      </c>
      <c r="F239" s="16">
        <f t="shared" si="10"/>
        <v>4435.328322668036</v>
      </c>
      <c r="H239" s="16">
        <f t="shared" si="11"/>
        <v>2419.8178149116843</v>
      </c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2:71" ht="15">
      <c r="B240" s="31">
        <v>45505</v>
      </c>
      <c r="C240" s="33">
        <v>224</v>
      </c>
      <c r="D240" s="16">
        <f>IF('Calculations for Amort'!C228&gt;=0,'Calculations for Amort'!C228,"")</f>
        <v>425245.25437843008</v>
      </c>
      <c r="E240" s="65">
        <f t="shared" si="9"/>
        <v>425245.25437843008</v>
      </c>
      <c r="F240" s="16">
        <f t="shared" si="10"/>
        <v>4459.5008620265871</v>
      </c>
      <c r="H240" s="16">
        <f t="shared" si="11"/>
        <v>2394.8395242411921</v>
      </c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2:71" ht="15">
      <c r="B241" s="31">
        <v>45536</v>
      </c>
      <c r="C241" s="32">
        <v>225</v>
      </c>
      <c r="D241" s="16">
        <f>IF('Calculations for Amort'!C229&gt;=0,'Calculations for Amort'!C229,"")</f>
        <v>420785.75351640349</v>
      </c>
      <c r="E241" s="65">
        <f t="shared" si="9"/>
        <v>420785.75351640349</v>
      </c>
      <c r="F241" s="16">
        <f t="shared" si="10"/>
        <v>4483.8051417246461</v>
      </c>
      <c r="H241" s="16">
        <f t="shared" si="11"/>
        <v>2293.2823566643992</v>
      </c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2:71" ht="15">
      <c r="B242" s="31">
        <v>45566</v>
      </c>
      <c r="C242" s="33">
        <v>226</v>
      </c>
      <c r="D242" s="16">
        <f>IF('Calculations for Amort'!C230&gt;=0,'Calculations for Amort'!C230,"")</f>
        <v>416301.94837467885</v>
      </c>
      <c r="E242" s="65">
        <f t="shared" si="9"/>
        <v>416301.94837467885</v>
      </c>
      <c r="F242" s="16">
        <f t="shared" si="10"/>
        <v>4508.2418797470164</v>
      </c>
      <c r="H242" s="16">
        <f t="shared" si="11"/>
        <v>2344.4738059300662</v>
      </c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2:71" ht="15">
      <c r="B243" s="31">
        <v>45597</v>
      </c>
      <c r="C243" s="32">
        <v>227</v>
      </c>
      <c r="D243" s="16">
        <f>IF('Calculations for Amort'!C231&gt;=0,'Calculations for Amort'!C231,"")</f>
        <v>411793.70649493183</v>
      </c>
      <c r="E243" s="65">
        <f t="shared" si="9"/>
        <v>411793.70649493183</v>
      </c>
      <c r="F243" s="16">
        <f t="shared" si="10"/>
        <v>4532.8117979916278</v>
      </c>
      <c r="H243" s="16">
        <f t="shared" si="11"/>
        <v>2244.2757003973784</v>
      </c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2:71" ht="15">
      <c r="B244" s="31">
        <v>45627</v>
      </c>
      <c r="C244" s="33">
        <v>228</v>
      </c>
      <c r="D244" s="16">
        <f>IF('Calculations for Amort'!C232&gt;=0,'Calculations for Amort'!C232,"")</f>
        <v>407260.8946969402</v>
      </c>
      <c r="E244" s="65">
        <f t="shared" si="9"/>
        <v>407260.8946969402</v>
      </c>
      <c r="F244" s="16">
        <f t="shared" si="10"/>
        <v>4557.5156222907244</v>
      </c>
      <c r="H244" s="16">
        <f t="shared" si="11"/>
        <v>2293.5576053016016</v>
      </c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2:71" ht="15">
      <c r="B245" s="31">
        <v>45658</v>
      </c>
      <c r="C245" s="32">
        <v>229</v>
      </c>
      <c r="D245" s="16">
        <f>IF('Calculations for Amort'!C233&gt;=0,'Calculations for Amort'!C233,"")</f>
        <v>402703.37907464948</v>
      </c>
      <c r="E245" s="65">
        <f t="shared" si="9"/>
        <v>402703.37907464948</v>
      </c>
      <c r="F245" s="16">
        <f t="shared" si="10"/>
        <v>4582.3540824321681</v>
      </c>
      <c r="H245" s="16">
        <f t="shared" si="11"/>
        <v>2267.8911964887343</v>
      </c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2:71" ht="15">
      <c r="B246" s="31">
        <v>45689</v>
      </c>
      <c r="C246" s="33">
        <v>230</v>
      </c>
      <c r="D246" s="16">
        <f>IF('Calculations for Amort'!C234&gt;=0,'Calculations for Amort'!C234,"")</f>
        <v>398121.02499221731</v>
      </c>
      <c r="E246" s="65">
        <f t="shared" si="9"/>
        <v>398121.02499221731</v>
      </c>
      <c r="F246" s="16">
        <f t="shared" si="10"/>
        <v>4607.3279121814412</v>
      </c>
      <c r="H246" s="16">
        <f t="shared" si="11"/>
        <v>2025.1089471270789</v>
      </c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2:71" ht="15">
      <c r="B247" s="31">
        <v>45717</v>
      </c>
      <c r="C247" s="32">
        <v>231</v>
      </c>
      <c r="D247" s="16">
        <f>IF('Calculations for Amort'!C235&gt;=0,'Calculations for Amort'!C235,"")</f>
        <v>393513.69708003587</v>
      </c>
      <c r="E247" s="65">
        <f t="shared" si="9"/>
        <v>393513.69708003587</v>
      </c>
      <c r="F247" s="16">
        <f t="shared" si="10"/>
        <v>4632.4378493028344</v>
      </c>
      <c r="H247" s="16">
        <f t="shared" si="11"/>
        <v>2216.1379707224019</v>
      </c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2:71" ht="15">
      <c r="B248" s="31">
        <v>45748</v>
      </c>
      <c r="C248" s="33">
        <v>232</v>
      </c>
      <c r="D248" s="16">
        <f>IF('Calculations for Amort'!C236&gt;=0,'Calculations for Amort'!C236,"")</f>
        <v>388881.25923073303</v>
      </c>
      <c r="E248" s="65">
        <f t="shared" si="9"/>
        <v>388881.25923073303</v>
      </c>
      <c r="F248" s="16">
        <f t="shared" si="10"/>
        <v>4657.6846355815651</v>
      </c>
      <c r="H248" s="16">
        <f t="shared" si="11"/>
        <v>2119.4028628074952</v>
      </c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2:71" ht="15">
      <c r="B249" s="31">
        <v>45778</v>
      </c>
      <c r="C249" s="32">
        <v>233</v>
      </c>
      <c r="D249" s="16">
        <f>IF('Calculations for Amort'!C237&gt;=0,'Calculations for Amort'!C237,"")</f>
        <v>384223.57459515147</v>
      </c>
      <c r="E249" s="65">
        <f t="shared" si="9"/>
        <v>384223.57459515147</v>
      </c>
      <c r="F249" s="16">
        <f t="shared" si="10"/>
        <v>4683.0690168454312</v>
      </c>
      <c r="H249" s="16">
        <f t="shared" si="11"/>
        <v>2163.8190975950279</v>
      </c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2:71" ht="15">
      <c r="B250" s="31">
        <v>45809</v>
      </c>
      <c r="C250" s="33">
        <v>234</v>
      </c>
      <c r="D250" s="16">
        <f>IF('Calculations for Amort'!C238&gt;=0,'Calculations for Amort'!C238,"")</f>
        <v>379540.50557830604</v>
      </c>
      <c r="E250" s="65">
        <f t="shared" si="9"/>
        <v>379540.50557830604</v>
      </c>
      <c r="F250" s="16">
        <f t="shared" si="10"/>
        <v>4708.5917429872788</v>
      </c>
      <c r="H250" s="16">
        <f t="shared" si="11"/>
        <v>2068.4957554017683</v>
      </c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2:71" ht="15">
      <c r="B251" s="31">
        <v>45839</v>
      </c>
      <c r="C251" s="32">
        <v>235</v>
      </c>
      <c r="D251" s="16">
        <f>IF('Calculations for Amort'!C239&gt;=0,'Calculations for Amort'!C239,"")</f>
        <v>374831.91383531876</v>
      </c>
      <c r="E251" s="65">
        <f t="shared" si="9"/>
        <v>374831.91383531876</v>
      </c>
      <c r="F251" s="16">
        <f t="shared" si="10"/>
        <v>4734.2535679865396</v>
      </c>
      <c r="H251" s="16">
        <f t="shared" si="11"/>
        <v>2110.9283947492368</v>
      </c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2:71" ht="15">
      <c r="B252" s="31">
        <v>45870</v>
      </c>
      <c r="C252" s="33">
        <v>236</v>
      </c>
      <c r="D252" s="16">
        <f>IF('Calculations for Amort'!C240&gt;=0,'Calculations for Amort'!C240,"")</f>
        <v>370097.66026733222</v>
      </c>
      <c r="E252" s="65">
        <f t="shared" si="9"/>
        <v>370097.66026733222</v>
      </c>
      <c r="F252" s="16">
        <f t="shared" si="10"/>
        <v>4760.0552499320474</v>
      </c>
      <c r="H252" s="16">
        <f t="shared" si="11"/>
        <v>2084.2666567388592</v>
      </c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2:71" ht="15">
      <c r="B253" s="31">
        <v>45901</v>
      </c>
      <c r="C253" s="32">
        <v>237</v>
      </c>
      <c r="D253" s="16">
        <f>IF('Calculations for Amort'!C241&gt;=0,'Calculations for Amort'!C241,"")</f>
        <v>365337.60501740017</v>
      </c>
      <c r="E253" s="65">
        <f t="shared" si="9"/>
        <v>365337.60501740017</v>
      </c>
      <c r="F253" s="16">
        <f t="shared" si="10"/>
        <v>4785.9975510442164</v>
      </c>
      <c r="H253" s="16">
        <f t="shared" si="11"/>
        <v>1991.0899473448308</v>
      </c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2:71" ht="15">
      <c r="B254" s="31">
        <v>45931</v>
      </c>
      <c r="C254" s="33">
        <v>238</v>
      </c>
      <c r="D254" s="16">
        <f>IF('Calculations for Amort'!C242&gt;=0,'Calculations for Amort'!C242,"")</f>
        <v>360551.60746635596</v>
      </c>
      <c r="E254" s="65">
        <f t="shared" si="9"/>
        <v>360551.60746635596</v>
      </c>
      <c r="F254" s="16">
        <f t="shared" si="10"/>
        <v>4812.0812376973918</v>
      </c>
      <c r="H254" s="16">
        <f t="shared" si="11"/>
        <v>2030.5064693813613</v>
      </c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2:71" ht="15">
      <c r="B255" s="31">
        <v>45962</v>
      </c>
      <c r="C255" s="32">
        <v>239</v>
      </c>
      <c r="D255" s="16">
        <f>IF('Calculations for Amort'!C243&gt;=0,'Calculations for Amort'!C243,"")</f>
        <v>355739.52622865856</v>
      </c>
      <c r="E255" s="65">
        <f t="shared" si="9"/>
        <v>355739.52622865856</v>
      </c>
      <c r="F255" s="16">
        <f t="shared" si="10"/>
        <v>4838.3070804428426</v>
      </c>
      <c r="H255" s="16">
        <f t="shared" si="11"/>
        <v>1938.7804179461891</v>
      </c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2:71" ht="15">
      <c r="B256" s="31">
        <v>45992</v>
      </c>
      <c r="C256" s="33">
        <v>240</v>
      </c>
      <c r="D256" s="16">
        <f>IF('Calculations for Amort'!C244&gt;=0,'Calculations for Amort'!C244,"")</f>
        <v>350901.21914821572</v>
      </c>
      <c r="E256" s="65">
        <f t="shared" si="9"/>
        <v>350901.21914821572</v>
      </c>
      <c r="F256" s="16">
        <f t="shared" si="10"/>
        <v>4864.6758540312294</v>
      </c>
      <c r="H256" s="16">
        <f t="shared" si="11"/>
        <v>1976.1586991697015</v>
      </c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2:71" ht="15">
      <c r="B257" s="31">
        <v>46023</v>
      </c>
      <c r="C257" s="32">
        <v>241</v>
      </c>
      <c r="D257" s="16">
        <f>IF('Calculations for Amort'!C245&gt;=0,'Calculations for Amort'!C245,"")</f>
        <v>346036.54329418449</v>
      </c>
      <c r="E257" s="65">
        <f t="shared" si="9"/>
        <v>346036.54329418449</v>
      </c>
      <c r="F257" s="16">
        <f t="shared" si="10"/>
        <v>4891.188337435713</v>
      </c>
      <c r="H257" s="16">
        <f t="shared" si="11"/>
        <v>1948.7624663184158</v>
      </c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2:71" ht="15">
      <c r="B258" s="31">
        <v>46054</v>
      </c>
      <c r="C258" s="33">
        <v>242</v>
      </c>
      <c r="D258" s="16">
        <f>IF('Calculations for Amort'!C246&gt;=0,'Calculations for Amort'!C246,"")</f>
        <v>341145.35495674878</v>
      </c>
      <c r="E258" s="65">
        <f t="shared" si="9"/>
        <v>341145.35495674878</v>
      </c>
      <c r="F258" s="16">
        <f t="shared" si="10"/>
        <v>4917.8453138747718</v>
      </c>
      <c r="H258" s="16">
        <f t="shared" si="11"/>
        <v>1735.2927055466619</v>
      </c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2:71" ht="15">
      <c r="B259" s="31">
        <v>46082</v>
      </c>
      <c r="C259" s="32">
        <v>243</v>
      </c>
      <c r="D259" s="16">
        <f>IF('Calculations for Amort'!C247&gt;=0,'Calculations for Amort'!C247,"")</f>
        <v>336227.50964287401</v>
      </c>
      <c r="E259" s="65">
        <f t="shared" si="9"/>
        <v>336227.50964287401</v>
      </c>
      <c r="F259" s="16">
        <f t="shared" si="10"/>
        <v>4944.6475708353682</v>
      </c>
      <c r="H259" s="16">
        <f t="shared" si="11"/>
        <v>1893.5212584721185</v>
      </c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2:71" ht="15">
      <c r="B260" s="31">
        <v>46113</v>
      </c>
      <c r="C260" s="33">
        <v>244</v>
      </c>
      <c r="D260" s="16">
        <f>IF('Calculations for Amort'!C248&gt;=0,'Calculations for Amort'!C248,"")</f>
        <v>331282.86207203864</v>
      </c>
      <c r="E260" s="65">
        <f t="shared" si="9"/>
        <v>331282.86207203864</v>
      </c>
      <c r="F260" s="16">
        <f t="shared" si="10"/>
        <v>4971.5959000964067</v>
      </c>
      <c r="H260" s="16">
        <f t="shared" si="11"/>
        <v>1805.4915982926107</v>
      </c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2:71" ht="15">
      <c r="B261" s="31">
        <v>46143</v>
      </c>
      <c r="C261" s="32">
        <v>245</v>
      </c>
      <c r="D261" s="16">
        <f>IF('Calculations for Amort'!C249&gt;=0,'Calculations for Amort'!C249,"")</f>
        <v>326311.26617194223</v>
      </c>
      <c r="E261" s="65">
        <f t="shared" si="9"/>
        <v>326311.26617194223</v>
      </c>
      <c r="F261" s="16">
        <f t="shared" si="10"/>
        <v>4998.6910977519583</v>
      </c>
      <c r="H261" s="16">
        <f t="shared" si="11"/>
        <v>1837.6762806583213</v>
      </c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2:71" ht="15">
      <c r="B262" s="31">
        <v>46174</v>
      </c>
      <c r="C262" s="33">
        <v>246</v>
      </c>
      <c r="D262" s="16">
        <f>IF('Calculations for Amort'!C250&gt;=0,'Calculations for Amort'!C250,"")</f>
        <v>321312.57507419027</v>
      </c>
      <c r="E262" s="65">
        <f t="shared" si="9"/>
        <v>321312.57507419027</v>
      </c>
      <c r="F262" s="16">
        <f t="shared" si="10"/>
        <v>5025.9339642347186</v>
      </c>
      <c r="H262" s="16">
        <f t="shared" si="11"/>
        <v>1751.153534154337</v>
      </c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2:71" ht="15">
      <c r="B263" s="31">
        <v>46204</v>
      </c>
      <c r="C263" s="32">
        <v>247</v>
      </c>
      <c r="D263" s="16">
        <f>IF('Calculations for Amort'!C251&gt;=0,'Calculations for Amort'!C251,"")</f>
        <v>316286.64110995556</v>
      </c>
      <c r="E263" s="65">
        <f t="shared" si="9"/>
        <v>316286.64110995556</v>
      </c>
      <c r="F263" s="16">
        <f t="shared" si="10"/>
        <v>5053.3253043397563</v>
      </c>
      <c r="H263" s="16">
        <f t="shared" si="11"/>
        <v>1781.2209338508994</v>
      </c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2:71" ht="15">
      <c r="B264" s="31">
        <v>46235</v>
      </c>
      <c r="C264" s="33">
        <v>248</v>
      </c>
      <c r="D264" s="16">
        <f>IF('Calculations for Amort'!C252&gt;=0,'Calculations for Amort'!C252,"")</f>
        <v>311233.3158056158</v>
      </c>
      <c r="E264" s="65">
        <f t="shared" si="9"/>
        <v>311233.3158056158</v>
      </c>
      <c r="F264" s="16">
        <f t="shared" si="10"/>
        <v>5080.8659272484365</v>
      </c>
      <c r="H264" s="16">
        <f t="shared" si="11"/>
        <v>1752.7622901786265</v>
      </c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2:71" ht="15">
      <c r="B265" s="31">
        <v>46266</v>
      </c>
      <c r="C265" s="32">
        <v>249</v>
      </c>
      <c r="D265" s="16">
        <f>IF('Calculations for Amort'!C253&gt;=0,'Calculations for Amort'!C253,"")</f>
        <v>306152.44987836736</v>
      </c>
      <c r="E265" s="65">
        <f t="shared" si="9"/>
        <v>306152.44987836736</v>
      </c>
      <c r="F265" s="16">
        <f t="shared" si="10"/>
        <v>5108.5566465519369</v>
      </c>
      <c r="H265" s="16">
        <f t="shared" si="11"/>
        <v>1668.5308518371021</v>
      </c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2:71" ht="15">
      <c r="B266" s="31">
        <v>46296</v>
      </c>
      <c r="C266" s="33">
        <v>250</v>
      </c>
      <c r="D266" s="16">
        <f>IF('Calculations for Amort'!C254&gt;=0,'Calculations for Amort'!C254,"")</f>
        <v>301043.89323181543</v>
      </c>
      <c r="E266" s="65">
        <f t="shared" si="9"/>
        <v>301043.89323181543</v>
      </c>
      <c r="F266" s="16">
        <f t="shared" si="10"/>
        <v>5136.3982802756364</v>
      </c>
      <c r="H266" s="16">
        <f t="shared" si="11"/>
        <v>1695.3788587171741</v>
      </c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2:71" ht="15">
      <c r="B267" s="31">
        <v>46327</v>
      </c>
      <c r="C267" s="32">
        <v>251</v>
      </c>
      <c r="D267" s="16">
        <f>IF('Calculations for Amort'!C255&gt;=0,'Calculations for Amort'!C255,"")</f>
        <v>295907.49495153979</v>
      </c>
      <c r="E267" s="65">
        <f t="shared" si="9"/>
        <v>295907.49495153979</v>
      </c>
      <c r="F267" s="16">
        <f t="shared" si="10"/>
        <v>5164.3916509031551</v>
      </c>
      <c r="H267" s="16">
        <f t="shared" si="11"/>
        <v>1612.6958474858918</v>
      </c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2:71" ht="15">
      <c r="B268" s="31">
        <v>46357</v>
      </c>
      <c r="C268" s="33">
        <v>252</v>
      </c>
      <c r="D268" s="16">
        <f>IF('Calculations for Amort'!C256&gt;=0,'Calculations for Amort'!C256,"")</f>
        <v>290743.10330063663</v>
      </c>
      <c r="E268" s="65">
        <f t="shared" si="9"/>
        <v>290743.10330063663</v>
      </c>
      <c r="F268" s="16">
        <f t="shared" si="10"/>
        <v>5192.5375854005688</v>
      </c>
      <c r="H268" s="16">
        <f t="shared" si="11"/>
        <v>1637.3682434214188</v>
      </c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2:71" ht="15">
      <c r="B269" s="31">
        <v>46388</v>
      </c>
      <c r="C269" s="32">
        <v>253</v>
      </c>
      <c r="D269" s="16">
        <f>IF('Calculations for Amort'!C257&gt;=0,'Calculations for Amort'!C257,"")</f>
        <v>285550.56571523607</v>
      </c>
      <c r="E269" s="65">
        <f t="shared" si="9"/>
        <v>285550.56571523607</v>
      </c>
      <c r="F269" s="16">
        <f t="shared" si="10"/>
        <v>5220.8369152409723</v>
      </c>
      <c r="H269" s="16">
        <f t="shared" si="11"/>
        <v>1608.1256025863042</v>
      </c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2:71" ht="15">
      <c r="B270" s="31">
        <v>46419</v>
      </c>
      <c r="C270" s="33">
        <v>254</v>
      </c>
      <c r="D270" s="16">
        <f>IF('Calculations for Amort'!C258&gt;=0,'Calculations for Amort'!C258,"")</f>
        <v>280329.72879999509</v>
      </c>
      <c r="E270" s="65">
        <f t="shared" si="9"/>
        <v>280329.72879999509</v>
      </c>
      <c r="F270" s="16">
        <f t="shared" si="10"/>
        <v>5249.2904764290433</v>
      </c>
      <c r="H270" s="16">
        <f t="shared" si="11"/>
        <v>1425.9438871626417</v>
      </c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2:71" ht="15">
      <c r="B271" s="31">
        <v>46447</v>
      </c>
      <c r="C271" s="32">
        <v>255</v>
      </c>
      <c r="D271" s="16">
        <f>IF('Calculations for Amort'!C259&gt;=0,'Calculations for Amort'!C259,"")</f>
        <v>275080.43832356605</v>
      </c>
      <c r="E271" s="65">
        <f t="shared" si="9"/>
        <v>275080.43832356605</v>
      </c>
      <c r="F271" s="16">
        <f t="shared" si="10"/>
        <v>5277.899109525606</v>
      </c>
      <c r="H271" s="16">
        <f t="shared" si="11"/>
        <v>1549.1613351588828</v>
      </c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2:71" ht="15">
      <c r="B272" s="31">
        <v>46478</v>
      </c>
      <c r="C272" s="33">
        <v>256</v>
      </c>
      <c r="D272" s="16">
        <f>IF('Calculations for Amort'!C260&gt;=0,'Calculations for Amort'!C260,"")</f>
        <v>269802.53921404044</v>
      </c>
      <c r="E272" s="65">
        <f t="shared" si="9"/>
        <v>269802.53921404044</v>
      </c>
      <c r="F272" s="16">
        <f t="shared" si="10"/>
        <v>5306.6636596724857</v>
      </c>
      <c r="H272" s="16">
        <f t="shared" si="11"/>
        <v>1470.4238387165203</v>
      </c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2:71" ht="15">
      <c r="B273" s="31">
        <v>46508</v>
      </c>
      <c r="C273" s="32">
        <v>257</v>
      </c>
      <c r="D273" s="16">
        <f>IF('Calculations for Amort'!C261&gt;=0,'Calculations for Amort'!C261,"")</f>
        <v>264495.87555436796</v>
      </c>
      <c r="E273" s="65">
        <f t="shared" ref="E273:E336" si="12">D273</f>
        <v>264495.87555436796</v>
      </c>
      <c r="F273" s="16">
        <f t="shared" ref="F273:F336" si="13">D273-D274</f>
        <v>5335.5849766177125</v>
      </c>
      <c r="H273" s="16">
        <f t="shared" ref="H273:H336" si="14">D273*(B274-B273)/360*$B$9</f>
        <v>1489.552605830349</v>
      </c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2:71" ht="15">
      <c r="B274" s="31">
        <v>46539</v>
      </c>
      <c r="C274" s="33">
        <v>258</v>
      </c>
      <c r="D274" s="16">
        <f>IF('Calculations for Amort'!C262&gt;=0,'Calculations for Amort'!C262,"")</f>
        <v>259160.29057775025</v>
      </c>
      <c r="E274" s="65">
        <f t="shared" si="12"/>
        <v>259160.29057775025</v>
      </c>
      <c r="F274" s="16">
        <f t="shared" si="13"/>
        <v>5364.6639147402893</v>
      </c>
      <c r="H274" s="16">
        <f t="shared" si="14"/>
        <v>1412.4235836487387</v>
      </c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2:71" ht="15">
      <c r="B275" s="31">
        <v>46569</v>
      </c>
      <c r="C275" s="32">
        <v>259</v>
      </c>
      <c r="D275" s="16">
        <f>IF('Calculations for Amort'!C263&gt;=0,'Calculations for Amort'!C263,"")</f>
        <v>253795.62666300996</v>
      </c>
      <c r="E275" s="65">
        <f t="shared" si="12"/>
        <v>253795.62666300996</v>
      </c>
      <c r="F275" s="16">
        <f t="shared" si="13"/>
        <v>5393.9013330756279</v>
      </c>
      <c r="H275" s="16">
        <f t="shared" si="14"/>
        <v>1429.2923708238511</v>
      </c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2:71" ht="15">
      <c r="B276" s="31">
        <v>46600</v>
      </c>
      <c r="C276" s="33">
        <v>260</v>
      </c>
      <c r="D276" s="16">
        <f>IF('Calculations for Amort'!C264&gt;=0,'Calculations for Amort'!C264,"")</f>
        <v>248401.72532993433</v>
      </c>
      <c r="E276" s="65">
        <f t="shared" si="12"/>
        <v>248401.72532993433</v>
      </c>
      <c r="F276" s="16">
        <f t="shared" si="13"/>
        <v>5423.2980953408987</v>
      </c>
      <c r="H276" s="16">
        <f t="shared" si="14"/>
        <v>1398.9157164830799</v>
      </c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2:71" ht="15">
      <c r="B277" s="31">
        <v>46631</v>
      </c>
      <c r="C277" s="32">
        <v>261</v>
      </c>
      <c r="D277" s="16">
        <f>IF('Calculations for Amort'!C265&gt;=0,'Calculations for Amort'!C265,"")</f>
        <v>242978.42723459343</v>
      </c>
      <c r="E277" s="65">
        <f t="shared" si="12"/>
        <v>242978.42723459343</v>
      </c>
      <c r="F277" s="16">
        <f t="shared" si="13"/>
        <v>5452.8550699604966</v>
      </c>
      <c r="H277" s="16">
        <f t="shared" si="14"/>
        <v>1324.2324284285341</v>
      </c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2:71" ht="15">
      <c r="B278" s="31">
        <v>46661</v>
      </c>
      <c r="C278" s="33">
        <v>262</v>
      </c>
      <c r="D278" s="16">
        <f>IF('Calculations for Amort'!C266&gt;=0,'Calculations for Amort'!C266,"")</f>
        <v>237525.57216463293</v>
      </c>
      <c r="E278" s="65">
        <f t="shared" si="12"/>
        <v>237525.57216463293</v>
      </c>
      <c r="F278" s="16">
        <f t="shared" si="13"/>
        <v>5482.5731300917687</v>
      </c>
      <c r="H278" s="16">
        <f t="shared" si="14"/>
        <v>1337.6648472404911</v>
      </c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2:71" ht="15">
      <c r="B279" s="31">
        <v>46692</v>
      </c>
      <c r="C279" s="32">
        <v>263</v>
      </c>
      <c r="D279" s="16">
        <f>IF('Calculations for Amort'!C267&gt;=0,'Calculations for Amort'!C267,"")</f>
        <v>232042.99903454116</v>
      </c>
      <c r="E279" s="65">
        <f t="shared" si="12"/>
        <v>232042.99903454116</v>
      </c>
      <c r="F279" s="16">
        <f t="shared" si="13"/>
        <v>5512.4531536507711</v>
      </c>
      <c r="H279" s="16">
        <f t="shared" si="14"/>
        <v>1264.6343447382492</v>
      </c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2:71" ht="15">
      <c r="B280" s="31">
        <v>46722</v>
      </c>
      <c r="C280" s="33">
        <v>264</v>
      </c>
      <c r="D280" s="16">
        <f>IF('Calculations for Amort'!C268&gt;=0,'Calculations for Amort'!C268,"")</f>
        <v>226530.54588089039</v>
      </c>
      <c r="E280" s="65">
        <f t="shared" si="12"/>
        <v>226530.54588089039</v>
      </c>
      <c r="F280" s="16">
        <f t="shared" si="13"/>
        <v>5542.4960233381717</v>
      </c>
      <c r="H280" s="16">
        <f t="shared" si="14"/>
        <v>1275.7445242192143</v>
      </c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2:71" ht="15">
      <c r="B281" s="31">
        <v>46753</v>
      </c>
      <c r="C281" s="32">
        <v>265</v>
      </c>
      <c r="D281" s="16">
        <f>IF('Calculations for Amort'!C269&gt;=0,'Calculations for Amort'!C269,"")</f>
        <v>220988.04985755222</v>
      </c>
      <c r="E281" s="65">
        <f t="shared" si="12"/>
        <v>220988.04985755222</v>
      </c>
      <c r="F281" s="16">
        <f t="shared" si="13"/>
        <v>5572.7026266653847</v>
      </c>
      <c r="H281" s="16">
        <f t="shared" si="14"/>
        <v>1244.5310341144484</v>
      </c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2:71" ht="15">
      <c r="B282" s="31">
        <v>46784</v>
      </c>
      <c r="C282" s="33">
        <v>266</v>
      </c>
      <c r="D282" s="16">
        <f>IF('Calculations for Amort'!C270&gt;=0,'Calculations for Amort'!C270,"")</f>
        <v>215415.34723088684</v>
      </c>
      <c r="E282" s="65">
        <f t="shared" si="12"/>
        <v>215415.34723088684</v>
      </c>
      <c r="F282" s="16">
        <f t="shared" si="13"/>
        <v>5603.0738559807069</v>
      </c>
      <c r="H282" s="16">
        <f t="shared" si="14"/>
        <v>1134.8798543280554</v>
      </c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2:71" ht="15">
      <c r="B283" s="31">
        <v>46813</v>
      </c>
      <c r="C283" s="32">
        <v>267</v>
      </c>
      <c r="D283" s="16">
        <f>IF('Calculations for Amort'!C271&gt;=0,'Calculations for Amort'!C271,"")</f>
        <v>209812.27337490613</v>
      </c>
      <c r="E283" s="65">
        <f t="shared" si="12"/>
        <v>209812.27337490613</v>
      </c>
      <c r="F283" s="16">
        <f t="shared" si="13"/>
        <v>5633.610608495801</v>
      </c>
      <c r="H283" s="16">
        <f t="shared" si="14"/>
        <v>1181.592786223013</v>
      </c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2:71" ht="15">
      <c r="B284" s="31">
        <v>46844</v>
      </c>
      <c r="C284" s="33">
        <v>268</v>
      </c>
      <c r="D284" s="16">
        <f>IF('Calculations for Amort'!C272&gt;=0,'Calculations for Amort'!C272,"")</f>
        <v>204178.66276641033</v>
      </c>
      <c r="E284" s="65">
        <f t="shared" si="12"/>
        <v>204178.66276641033</v>
      </c>
      <c r="F284" s="16">
        <f t="shared" si="13"/>
        <v>5664.3137863120937</v>
      </c>
      <c r="H284" s="16">
        <f t="shared" si="14"/>
        <v>1112.7737120769364</v>
      </c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2:71" ht="15">
      <c r="B285" s="31">
        <v>46874</v>
      </c>
      <c r="C285" s="32">
        <v>269</v>
      </c>
      <c r="D285" s="16">
        <f>IF('Calculations for Amort'!C273&gt;=0,'Calculations for Amort'!C273,"")</f>
        <v>198514.34898009824</v>
      </c>
      <c r="E285" s="65">
        <f t="shared" si="12"/>
        <v>198514.34898009824</v>
      </c>
      <c r="F285" s="16">
        <f t="shared" si="13"/>
        <v>5695.1842964474927</v>
      </c>
      <c r="H285" s="16">
        <f t="shared" si="14"/>
        <v>1117.9666420062533</v>
      </c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2:71" ht="15">
      <c r="B286" s="31">
        <v>46905</v>
      </c>
      <c r="C286" s="33">
        <v>270</v>
      </c>
      <c r="D286" s="16">
        <f>IF('Calculations for Amort'!C274&gt;=0,'Calculations for Amort'!C274,"")</f>
        <v>192819.16468365074</v>
      </c>
      <c r="E286" s="65">
        <f t="shared" si="12"/>
        <v>192819.16468365074</v>
      </c>
      <c r="F286" s="16">
        <f t="shared" si="13"/>
        <v>5726.2230508631328</v>
      </c>
      <c r="H286" s="16">
        <f t="shared" si="14"/>
        <v>1050.8644475258966</v>
      </c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2:71" ht="15">
      <c r="B287" s="31">
        <v>46935</v>
      </c>
      <c r="C287" s="32">
        <v>271</v>
      </c>
      <c r="D287" s="16">
        <f>IF('Calculations for Amort'!C275&gt;=0,'Calculations for Amort'!C275,"")</f>
        <v>187092.94163278761</v>
      </c>
      <c r="E287" s="65">
        <f t="shared" si="12"/>
        <v>187092.94163278761</v>
      </c>
      <c r="F287" s="16">
        <f t="shared" si="13"/>
        <v>5757.4309664903267</v>
      </c>
      <c r="H287" s="16">
        <f t="shared" si="14"/>
        <v>1053.6450829619821</v>
      </c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2:71" ht="15">
      <c r="B288" s="31">
        <v>46966</v>
      </c>
      <c r="C288" s="33">
        <v>272</v>
      </c>
      <c r="D288" s="16">
        <f>IF('Calculations for Amort'!C276&gt;=0,'Calculations for Amort'!C276,"")</f>
        <v>181335.51066629728</v>
      </c>
      <c r="E288" s="65">
        <f t="shared" si="12"/>
        <v>181335.51066629728</v>
      </c>
      <c r="F288" s="16">
        <f t="shared" si="13"/>
        <v>5788.8089652577182</v>
      </c>
      <c r="H288" s="16">
        <f t="shared" si="14"/>
        <v>1021.2211509023641</v>
      </c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2:71" ht="15">
      <c r="B289" s="31">
        <v>46997</v>
      </c>
      <c r="C289" s="32">
        <v>273</v>
      </c>
      <c r="D289" s="16">
        <f>IF('Calculations for Amort'!C277&gt;=0,'Calculations for Amort'!C277,"")</f>
        <v>175546.70170103956</v>
      </c>
      <c r="E289" s="65">
        <f t="shared" si="12"/>
        <v>175546.70170103956</v>
      </c>
      <c r="F289" s="16">
        <f t="shared" si="13"/>
        <v>5820.3579741183785</v>
      </c>
      <c r="H289" s="16">
        <f t="shared" si="14"/>
        <v>956.72952427066571</v>
      </c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2:71" ht="15">
      <c r="B290" s="31">
        <v>47027</v>
      </c>
      <c r="C290" s="33">
        <v>274</v>
      </c>
      <c r="D290" s="16">
        <f>IF('Calculations for Amort'!C278&gt;=0,'Calculations for Amort'!C278,"")</f>
        <v>169726.34372692119</v>
      </c>
      <c r="E290" s="65">
        <f t="shared" si="12"/>
        <v>169726.34372692119</v>
      </c>
      <c r="F290" s="16">
        <f t="shared" si="13"/>
        <v>5852.0789250773087</v>
      </c>
      <c r="H290" s="16">
        <f t="shared" si="14"/>
        <v>955.84219242211122</v>
      </c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2:71" ht="15">
      <c r="B291" s="31">
        <v>47058</v>
      </c>
      <c r="C291" s="32">
        <v>275</v>
      </c>
      <c r="D291" s="16">
        <f>IF('Calculations for Amort'!C279&gt;=0,'Calculations for Amort'!C279,"")</f>
        <v>163874.26480184388</v>
      </c>
      <c r="E291" s="65">
        <f t="shared" si="12"/>
        <v>163874.26480184388</v>
      </c>
      <c r="F291" s="16">
        <f t="shared" si="13"/>
        <v>5883.9727552189725</v>
      </c>
      <c r="H291" s="16">
        <f t="shared" si="14"/>
        <v>893.11474317004911</v>
      </c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2:71" ht="15">
      <c r="B292" s="31">
        <v>47088</v>
      </c>
      <c r="C292" s="33">
        <v>276</v>
      </c>
      <c r="D292" s="16">
        <f>IF('Calculations for Amort'!C280&gt;=0,'Calculations for Amort'!C280,"")</f>
        <v>157990.29204662491</v>
      </c>
      <c r="E292" s="65">
        <f t="shared" si="12"/>
        <v>157990.29204662491</v>
      </c>
      <c r="F292" s="16">
        <f t="shared" si="13"/>
        <v>5916.0404067349155</v>
      </c>
      <c r="H292" s="16">
        <f t="shared" si="14"/>
        <v>889.74866137590914</v>
      </c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2:71" ht="15">
      <c r="B293" s="31">
        <v>47119</v>
      </c>
      <c r="C293" s="32">
        <v>277</v>
      </c>
      <c r="D293" s="16">
        <f>IF('Calculations for Amort'!C281&gt;=0,'Calculations for Amort'!C281,"")</f>
        <v>152074.25163988999</v>
      </c>
      <c r="E293" s="65">
        <f t="shared" si="12"/>
        <v>152074.25163988999</v>
      </c>
      <c r="F293" s="16">
        <f t="shared" si="13"/>
        <v>5948.2828269516176</v>
      </c>
      <c r="H293" s="16">
        <f t="shared" si="14"/>
        <v>856.43149381864725</v>
      </c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2:71" ht="15">
      <c r="B294" s="31">
        <v>47150</v>
      </c>
      <c r="C294" s="33">
        <v>278</v>
      </c>
      <c r="D294" s="16">
        <f>IF('Calculations for Amort'!C282&gt;=0,'Calculations for Amort'!C282,"")</f>
        <v>146125.96881293837</v>
      </c>
      <c r="E294" s="65">
        <f t="shared" si="12"/>
        <v>146125.96881293837</v>
      </c>
      <c r="F294" s="16">
        <f t="shared" si="13"/>
        <v>5980.7009683585202</v>
      </c>
      <c r="H294" s="16">
        <f t="shared" si="14"/>
        <v>743.29409469514655</v>
      </c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2:71" ht="15">
      <c r="B295" s="31">
        <v>47178</v>
      </c>
      <c r="C295" s="32">
        <v>279</v>
      </c>
      <c r="D295" s="16">
        <f>IF('Calculations for Amort'!C283&gt;=0,'Calculations for Amort'!C283,"")</f>
        <v>140145.26784457985</v>
      </c>
      <c r="E295" s="65">
        <f t="shared" si="12"/>
        <v>140145.26784457985</v>
      </c>
      <c r="F295" s="16">
        <f t="shared" si="13"/>
        <v>6013.2957886360819</v>
      </c>
      <c r="H295" s="16">
        <f t="shared" si="14"/>
        <v>789.2514334113921</v>
      </c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2:71" ht="15">
      <c r="B296" s="31">
        <v>47209</v>
      </c>
      <c r="C296" s="33">
        <v>280</v>
      </c>
      <c r="D296" s="16">
        <f>IF('Calculations for Amort'!C284&gt;=0,'Calculations for Amort'!C284,"")</f>
        <v>134131.97205594377</v>
      </c>
      <c r="E296" s="65">
        <f t="shared" si="12"/>
        <v>134131.97205594377</v>
      </c>
      <c r="F296" s="16">
        <f t="shared" si="13"/>
        <v>6046.0682506841404</v>
      </c>
      <c r="H296" s="16">
        <f t="shared" si="14"/>
        <v>731.01924770489359</v>
      </c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2:71" ht="15">
      <c r="B297" s="31">
        <v>47239</v>
      </c>
      <c r="C297" s="32">
        <v>281</v>
      </c>
      <c r="D297" s="16">
        <f>IF('Calculations for Amort'!C285&gt;=0,'Calculations for Amort'!C285,"")</f>
        <v>128085.90380525963</v>
      </c>
      <c r="E297" s="65">
        <f t="shared" si="12"/>
        <v>128085.90380525963</v>
      </c>
      <c r="F297" s="16">
        <f t="shared" si="13"/>
        <v>6079.0193226503616</v>
      </c>
      <c r="H297" s="16">
        <f t="shared" si="14"/>
        <v>721.33711492995383</v>
      </c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2:71" ht="15">
      <c r="B298" s="31">
        <v>47270</v>
      </c>
      <c r="C298" s="33">
        <v>282</v>
      </c>
      <c r="D298" s="16">
        <f>IF('Calculations for Amort'!C286&gt;=0,'Calculations for Amort'!C286,"")</f>
        <v>122006.88448260927</v>
      </c>
      <c r="E298" s="65">
        <f t="shared" si="12"/>
        <v>122006.88448260927</v>
      </c>
      <c r="F298" s="16">
        <f t="shared" si="13"/>
        <v>6112.1499779588048</v>
      </c>
      <c r="H298" s="16">
        <f t="shared" si="14"/>
        <v>664.9375204302205</v>
      </c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2:71" ht="15">
      <c r="B299" s="31">
        <v>47300</v>
      </c>
      <c r="C299" s="32">
        <v>283</v>
      </c>
      <c r="D299" s="16">
        <f>IF('Calculations for Amort'!C287&gt;=0,'Calculations for Amort'!C287,"")</f>
        <v>115894.73450465046</v>
      </c>
      <c r="E299" s="65">
        <f t="shared" si="12"/>
        <v>115894.73450465046</v>
      </c>
      <c r="F299" s="16">
        <f t="shared" si="13"/>
        <v>6145.4611953386921</v>
      </c>
      <c r="H299" s="16">
        <f t="shared" si="14"/>
        <v>652.6805131520232</v>
      </c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2:71" ht="15">
      <c r="B300" s="31">
        <v>47331</v>
      </c>
      <c r="C300" s="33">
        <v>284</v>
      </c>
      <c r="D300" s="16">
        <f>IF('Calculations for Amort'!C288&gt;=0,'Calculations for Amort'!C288,"")</f>
        <v>109749.27330931177</v>
      </c>
      <c r="E300" s="65">
        <f t="shared" si="12"/>
        <v>109749.27330931177</v>
      </c>
      <c r="F300" s="16">
        <f t="shared" si="13"/>
        <v>6178.9539588532789</v>
      </c>
      <c r="H300" s="16">
        <f t="shared" si="14"/>
        <v>618.07132418694084</v>
      </c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2:71" ht="15">
      <c r="B301" s="31">
        <v>47362</v>
      </c>
      <c r="C301" s="32">
        <v>285</v>
      </c>
      <c r="D301" s="16">
        <f>IF('Calculations for Amort'!C289&gt;=0,'Calculations for Amort'!C289,"")</f>
        <v>103570.31935045849</v>
      </c>
      <c r="E301" s="65">
        <f t="shared" si="12"/>
        <v>103570.31935045849</v>
      </c>
      <c r="F301" s="16">
        <f t="shared" si="13"/>
        <v>6212.6292579290312</v>
      </c>
      <c r="H301" s="16">
        <f t="shared" si="14"/>
        <v>564.45824045999882</v>
      </c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2:71" ht="15">
      <c r="B302" s="31">
        <v>47392</v>
      </c>
      <c r="C302" s="33">
        <v>286</v>
      </c>
      <c r="D302" s="16">
        <f>IF('Calculations for Amort'!C290&gt;=0,'Calculations for Amort'!C290,"")</f>
        <v>97357.690092529461</v>
      </c>
      <c r="E302" s="65">
        <f t="shared" si="12"/>
        <v>97357.690092529461</v>
      </c>
      <c r="F302" s="16">
        <f t="shared" si="13"/>
        <v>6246.4880873847433</v>
      </c>
      <c r="H302" s="16">
        <f t="shared" si="14"/>
        <v>548.28605803776168</v>
      </c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2:71" ht="15">
      <c r="B303" s="31">
        <v>47423</v>
      </c>
      <c r="C303" s="32">
        <v>287</v>
      </c>
      <c r="D303" s="16">
        <f>IF('Calculations for Amort'!C291&gt;=0,'Calculations for Amort'!C291,"")</f>
        <v>91111.202005144718</v>
      </c>
      <c r="E303" s="65">
        <f t="shared" si="12"/>
        <v>91111.202005144718</v>
      </c>
      <c r="F303" s="16">
        <f t="shared" si="13"/>
        <v>6280.5314474609913</v>
      </c>
      <c r="H303" s="16">
        <f t="shared" si="14"/>
        <v>496.55605092803876</v>
      </c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2:71" ht="15">
      <c r="B304" s="31">
        <v>47453</v>
      </c>
      <c r="C304" s="33">
        <v>288</v>
      </c>
      <c r="D304" s="16">
        <f>IF('Calculations for Amort'!C292&gt;=0,'Calculations for Amort'!C292,"")</f>
        <v>84830.670557683727</v>
      </c>
      <c r="E304" s="65">
        <f t="shared" si="12"/>
        <v>84830.670557683727</v>
      </c>
      <c r="F304" s="16">
        <f t="shared" si="13"/>
        <v>6314.760343849659</v>
      </c>
      <c r="H304" s="16">
        <f t="shared" si="14"/>
        <v>477.73805969068883</v>
      </c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2:71" ht="15">
      <c r="B305" s="31">
        <v>47484</v>
      </c>
      <c r="C305" s="32">
        <v>289</v>
      </c>
      <c r="D305" s="16">
        <f>IF('Calculations for Amort'!C293&gt;=0,'Calculations for Amort'!C293,"")</f>
        <v>78515.910213834068</v>
      </c>
      <c r="E305" s="65">
        <f t="shared" si="12"/>
        <v>78515.910213834068</v>
      </c>
      <c r="F305" s="16">
        <f t="shared" si="13"/>
        <v>6349.1757877236378</v>
      </c>
      <c r="H305" s="16">
        <f t="shared" si="14"/>
        <v>442.17543435424221</v>
      </c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2:71" ht="15">
      <c r="B306" s="31">
        <v>47515</v>
      </c>
      <c r="C306" s="33">
        <v>290</v>
      </c>
      <c r="D306" s="16">
        <f>IF('Calculations for Amort'!C294&gt;=0,'Calculations for Amort'!C294,"")</f>
        <v>72166.73442611043</v>
      </c>
      <c r="E306" s="65">
        <f t="shared" si="12"/>
        <v>72166.73442611043</v>
      </c>
      <c r="F306" s="16">
        <f t="shared" si="13"/>
        <v>6383.7787957667315</v>
      </c>
      <c r="H306" s="16">
        <f t="shared" si="14"/>
        <v>367.08812244748174</v>
      </c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2:71" ht="15">
      <c r="B307" s="31">
        <v>47543</v>
      </c>
      <c r="C307" s="32">
        <v>291</v>
      </c>
      <c r="D307" s="16">
        <f>IF('Calculations for Amort'!C295&gt;=0,'Calculations for Amort'!C295,"")</f>
        <v>65782.955630343698</v>
      </c>
      <c r="E307" s="65">
        <f t="shared" si="12"/>
        <v>65782.955630343698</v>
      </c>
      <c r="F307" s="16">
        <f t="shared" si="13"/>
        <v>6418.5703902036621</v>
      </c>
      <c r="H307" s="16">
        <f t="shared" si="14"/>
        <v>370.46767845821893</v>
      </c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2:71" ht="15">
      <c r="B308" s="31">
        <v>47574</v>
      </c>
      <c r="C308" s="33">
        <v>292</v>
      </c>
      <c r="D308" s="16">
        <f>IF('Calculations for Amort'!C296&gt;=0,'Calculations for Amort'!C296,"")</f>
        <v>59364.385240140036</v>
      </c>
      <c r="E308" s="65">
        <f t="shared" si="12"/>
        <v>59364.385240140036</v>
      </c>
      <c r="F308" s="16">
        <f t="shared" si="13"/>
        <v>6453.551598830265</v>
      </c>
      <c r="H308" s="16">
        <f t="shared" si="14"/>
        <v>323.53589955876316</v>
      </c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2:71" ht="15">
      <c r="B309" s="31">
        <v>47604</v>
      </c>
      <c r="C309" s="32">
        <v>293</v>
      </c>
      <c r="D309" s="16">
        <f>IF('Calculations for Amort'!C297&gt;=0,'Calculations for Amort'!C297,"")</f>
        <v>52910.833641309771</v>
      </c>
      <c r="E309" s="65">
        <f t="shared" si="12"/>
        <v>52910.833641309771</v>
      </c>
      <c r="F309" s="16">
        <f t="shared" si="13"/>
        <v>6488.7234550438952</v>
      </c>
      <c r="H309" s="16">
        <f t="shared" si="14"/>
        <v>297.97617812330952</v>
      </c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2:71" ht="15">
      <c r="B310" s="31">
        <v>47635</v>
      </c>
      <c r="C310" s="33">
        <v>294</v>
      </c>
      <c r="D310" s="16">
        <f>IF('Calculations for Amort'!C298&gt;=0,'Calculations for Amort'!C298,"")</f>
        <v>46422.110186265876</v>
      </c>
      <c r="E310" s="65">
        <f t="shared" si="12"/>
        <v>46422.110186265876</v>
      </c>
      <c r="F310" s="16">
        <f t="shared" si="13"/>
        <v>6524.0869978738847</v>
      </c>
      <c r="H310" s="16">
        <f t="shared" si="14"/>
        <v>253.00050051514901</v>
      </c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2:71" ht="15">
      <c r="B311" s="31">
        <v>47665</v>
      </c>
      <c r="C311" s="32">
        <v>295</v>
      </c>
      <c r="D311" s="16">
        <f>IF('Calculations for Amort'!C299&gt;=0,'Calculations for Amort'!C299,"")</f>
        <v>39898.023188391991</v>
      </c>
      <c r="E311" s="65">
        <f t="shared" si="12"/>
        <v>39898.023188391991</v>
      </c>
      <c r="F311" s="16">
        <f t="shared" si="13"/>
        <v>6559.6432720122975</v>
      </c>
      <c r="H311" s="16">
        <f t="shared" si="14"/>
        <v>224.6923672559609</v>
      </c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2:71" ht="15">
      <c r="B312" s="31">
        <v>47696</v>
      </c>
      <c r="C312" s="33">
        <v>296</v>
      </c>
      <c r="D312" s="16">
        <f>IF('Calculations for Amort'!C300&gt;=0,'Calculations for Amort'!C300,"")</f>
        <v>33338.379916379694</v>
      </c>
      <c r="E312" s="65">
        <f t="shared" si="12"/>
        <v>33338.379916379694</v>
      </c>
      <c r="F312" s="16">
        <f t="shared" si="13"/>
        <v>6595.3933278447621</v>
      </c>
      <c r="H312" s="16">
        <f t="shared" si="14"/>
        <v>187.75064289574496</v>
      </c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2:71" ht="15">
      <c r="B313" s="31">
        <v>47727</v>
      </c>
      <c r="C313" s="32">
        <v>297</v>
      </c>
      <c r="D313" s="16">
        <f>IF('Calculations for Amort'!C301&gt;=0,'Calculations for Amort'!C301,"")</f>
        <v>26742.986588534932</v>
      </c>
      <c r="E313" s="65">
        <f t="shared" si="12"/>
        <v>26742.986588534932</v>
      </c>
      <c r="F313" s="16">
        <f t="shared" si="13"/>
        <v>6631.3382214815174</v>
      </c>
      <c r="H313" s="16">
        <f t="shared" si="14"/>
        <v>145.74927690751537</v>
      </c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2:71" ht="15">
      <c r="B314" s="31">
        <v>47757</v>
      </c>
      <c r="C314" s="33">
        <v>298</v>
      </c>
      <c r="D314" s="16">
        <f>IF('Calculations for Amort'!C302&gt;=0,'Calculations for Amort'!C302,"")</f>
        <v>20111.648367053414</v>
      </c>
      <c r="E314" s="65">
        <f t="shared" si="12"/>
        <v>20111.648367053414</v>
      </c>
      <c r="F314" s="16">
        <f t="shared" si="13"/>
        <v>6667.4790147885906</v>
      </c>
      <c r="H314" s="16">
        <f t="shared" si="14"/>
        <v>113.26209972045582</v>
      </c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2:71" ht="15">
      <c r="B315" s="31">
        <v>47788</v>
      </c>
      <c r="C315" s="32">
        <v>299</v>
      </c>
      <c r="D315" s="16">
        <f>IF('Calculations for Amort'!C303&gt;=0,'Calculations for Amort'!C303,"")</f>
        <v>13444.169352264824</v>
      </c>
      <c r="E315" s="65">
        <f t="shared" si="12"/>
        <v>13444.169352264824</v>
      </c>
      <c r="F315" s="16">
        <f t="shared" si="13"/>
        <v>6703.8167754191891</v>
      </c>
      <c r="H315" s="16">
        <f t="shared" si="14"/>
        <v>73.270722969843291</v>
      </c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2:71" ht="15">
      <c r="B316" s="31">
        <v>47818</v>
      </c>
      <c r="C316" s="33">
        <v>300</v>
      </c>
      <c r="D316" s="16">
        <f>IF('Calculations for Amort'!C304&gt;=0,'Calculations for Amort'!C304,"")</f>
        <v>6740.3525768456348</v>
      </c>
      <c r="E316" s="65">
        <f t="shared" si="12"/>
        <v>6740.3525768456348</v>
      </c>
      <c r="F316" s="16">
        <f t="shared" si="13"/>
        <v>6740.3525768452228</v>
      </c>
      <c r="H316" s="16">
        <f t="shared" si="14"/>
        <v>37.959418928602332</v>
      </c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2:71" ht="15">
      <c r="B317" s="31">
        <v>47849</v>
      </c>
      <c r="C317" s="32">
        <v>301</v>
      </c>
      <c r="D317" s="16">
        <f>IF('Calculations for Amort'!C305&gt;=0,'Calculations for Amort'!C305,"")</f>
        <v>4.1200109990313649E-10</v>
      </c>
      <c r="E317" s="65">
        <f t="shared" si="12"/>
        <v>4.1200109990313649E-10</v>
      </c>
      <c r="F317" s="16" t="e">
        <f t="shared" si="13"/>
        <v>#NUM!</v>
      </c>
      <c r="H317" s="16">
        <f t="shared" si="14"/>
        <v>2.320252860954497E-12</v>
      </c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2:71" ht="15">
      <c r="B318" s="31">
        <v>47880</v>
      </c>
      <c r="C318" s="33">
        <v>302</v>
      </c>
      <c r="D318" s="16" t="e">
        <f>IF('Calculations for Amort'!C306&gt;=0,'Calculations for Amort'!C306,"")</f>
        <v>#NUM!</v>
      </c>
      <c r="E318" s="65" t="e">
        <f t="shared" si="12"/>
        <v>#NUM!</v>
      </c>
      <c r="F318" s="16" t="e">
        <f t="shared" si="13"/>
        <v>#NUM!</v>
      </c>
      <c r="H318" s="16" t="e">
        <f t="shared" si="14"/>
        <v>#NUM!</v>
      </c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2:71" ht="15">
      <c r="B319" s="31">
        <v>47908</v>
      </c>
      <c r="C319" s="32">
        <v>303</v>
      </c>
      <c r="D319" s="16" t="e">
        <f>IF('Calculations for Amort'!C307&gt;=0,'Calculations for Amort'!C307,"")</f>
        <v>#NUM!</v>
      </c>
      <c r="E319" s="65" t="e">
        <f t="shared" si="12"/>
        <v>#NUM!</v>
      </c>
      <c r="F319" s="16" t="e">
        <f t="shared" si="13"/>
        <v>#NUM!</v>
      </c>
      <c r="H319" s="16" t="e">
        <f t="shared" si="14"/>
        <v>#NUM!</v>
      </c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2:71" ht="15">
      <c r="B320" s="31">
        <v>47939</v>
      </c>
      <c r="C320" s="33">
        <v>304</v>
      </c>
      <c r="D320" s="16" t="e">
        <f>IF('Calculations for Amort'!C308&gt;=0,'Calculations for Amort'!C308,"")</f>
        <v>#NUM!</v>
      </c>
      <c r="E320" s="65" t="e">
        <f t="shared" si="12"/>
        <v>#NUM!</v>
      </c>
      <c r="F320" s="16" t="e">
        <f t="shared" si="13"/>
        <v>#NUM!</v>
      </c>
      <c r="H320" s="16" t="e">
        <f t="shared" si="14"/>
        <v>#NUM!</v>
      </c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2:71" ht="15">
      <c r="B321" s="31">
        <v>47969</v>
      </c>
      <c r="C321" s="32">
        <v>305</v>
      </c>
      <c r="D321" s="16" t="e">
        <f>IF('Calculations for Amort'!C309&gt;=0,'Calculations for Amort'!C309,"")</f>
        <v>#NUM!</v>
      </c>
      <c r="E321" s="65" t="e">
        <f t="shared" si="12"/>
        <v>#NUM!</v>
      </c>
      <c r="F321" s="16" t="e">
        <f t="shared" si="13"/>
        <v>#NUM!</v>
      </c>
      <c r="H321" s="16" t="e">
        <f t="shared" si="14"/>
        <v>#NUM!</v>
      </c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2:71" ht="15">
      <c r="B322" s="31">
        <v>48000</v>
      </c>
      <c r="C322" s="33">
        <v>306</v>
      </c>
      <c r="D322" s="16" t="e">
        <f>IF('Calculations for Amort'!C310&gt;=0,'Calculations for Amort'!C310,"")</f>
        <v>#NUM!</v>
      </c>
      <c r="E322" s="65" t="e">
        <f t="shared" si="12"/>
        <v>#NUM!</v>
      </c>
      <c r="F322" s="16" t="e">
        <f t="shared" si="13"/>
        <v>#NUM!</v>
      </c>
      <c r="H322" s="16" t="e">
        <f t="shared" si="14"/>
        <v>#NUM!</v>
      </c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2:71" ht="15">
      <c r="B323" s="31">
        <v>48030</v>
      </c>
      <c r="C323" s="32">
        <v>307</v>
      </c>
      <c r="D323" s="16" t="e">
        <f>IF('Calculations for Amort'!C311&gt;=0,'Calculations for Amort'!C311,"")</f>
        <v>#NUM!</v>
      </c>
      <c r="E323" s="65" t="e">
        <f t="shared" si="12"/>
        <v>#NUM!</v>
      </c>
      <c r="F323" s="16" t="e">
        <f t="shared" si="13"/>
        <v>#NUM!</v>
      </c>
      <c r="H323" s="16" t="e">
        <f t="shared" si="14"/>
        <v>#NUM!</v>
      </c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2:71" ht="15">
      <c r="B324" s="31">
        <v>48061</v>
      </c>
      <c r="C324" s="33">
        <v>308</v>
      </c>
      <c r="D324" s="16" t="e">
        <f>IF('Calculations for Amort'!C312&gt;=0,'Calculations for Amort'!C312,"")</f>
        <v>#NUM!</v>
      </c>
      <c r="E324" s="65" t="e">
        <f t="shared" si="12"/>
        <v>#NUM!</v>
      </c>
      <c r="F324" s="16" t="e">
        <f t="shared" si="13"/>
        <v>#NUM!</v>
      </c>
      <c r="H324" s="16" t="e">
        <f t="shared" si="14"/>
        <v>#NUM!</v>
      </c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2:71" ht="15">
      <c r="B325" s="31">
        <v>48092</v>
      </c>
      <c r="C325" s="32">
        <v>309</v>
      </c>
      <c r="D325" s="16" t="e">
        <f>IF('Calculations for Amort'!C313&gt;=0,'Calculations for Amort'!C313,"")</f>
        <v>#NUM!</v>
      </c>
      <c r="E325" s="65" t="e">
        <f t="shared" si="12"/>
        <v>#NUM!</v>
      </c>
      <c r="F325" s="16" t="e">
        <f t="shared" si="13"/>
        <v>#NUM!</v>
      </c>
      <c r="H325" s="16" t="e">
        <f t="shared" si="14"/>
        <v>#NUM!</v>
      </c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2:71" ht="15">
      <c r="B326" s="31">
        <v>48122</v>
      </c>
      <c r="C326" s="33">
        <v>310</v>
      </c>
      <c r="D326" s="16" t="e">
        <f>IF('Calculations for Amort'!C314&gt;=0,'Calculations for Amort'!C314,"")</f>
        <v>#NUM!</v>
      </c>
      <c r="E326" s="65" t="e">
        <f t="shared" si="12"/>
        <v>#NUM!</v>
      </c>
      <c r="F326" s="16" t="e">
        <f t="shared" si="13"/>
        <v>#NUM!</v>
      </c>
      <c r="H326" s="16" t="e">
        <f t="shared" si="14"/>
        <v>#NUM!</v>
      </c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2:71" ht="15">
      <c r="B327" s="31">
        <v>48153</v>
      </c>
      <c r="C327" s="32">
        <v>311</v>
      </c>
      <c r="D327" s="16" t="e">
        <f>IF('Calculations for Amort'!C315&gt;=0,'Calculations for Amort'!C315,"")</f>
        <v>#NUM!</v>
      </c>
      <c r="E327" s="65" t="e">
        <f t="shared" si="12"/>
        <v>#NUM!</v>
      </c>
      <c r="F327" s="16" t="e">
        <f t="shared" si="13"/>
        <v>#NUM!</v>
      </c>
      <c r="H327" s="16" t="e">
        <f t="shared" si="14"/>
        <v>#NUM!</v>
      </c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2:71" ht="15">
      <c r="B328" s="31">
        <v>48183</v>
      </c>
      <c r="C328" s="33">
        <v>312</v>
      </c>
      <c r="D328" s="16" t="e">
        <f>IF('Calculations for Amort'!C316&gt;=0,'Calculations for Amort'!C316,"")</f>
        <v>#NUM!</v>
      </c>
      <c r="E328" s="65" t="e">
        <f t="shared" si="12"/>
        <v>#NUM!</v>
      </c>
      <c r="F328" s="16" t="e">
        <f t="shared" si="13"/>
        <v>#NUM!</v>
      </c>
      <c r="H328" s="16" t="e">
        <f t="shared" si="14"/>
        <v>#NUM!</v>
      </c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2:71" ht="15">
      <c r="B329" s="31">
        <v>48214</v>
      </c>
      <c r="C329" s="32">
        <v>313</v>
      </c>
      <c r="D329" s="16" t="e">
        <f>IF('Calculations for Amort'!C317&gt;=0,'Calculations for Amort'!C317,"")</f>
        <v>#NUM!</v>
      </c>
      <c r="E329" s="65" t="e">
        <f t="shared" si="12"/>
        <v>#NUM!</v>
      </c>
      <c r="F329" s="16" t="e">
        <f t="shared" si="13"/>
        <v>#NUM!</v>
      </c>
      <c r="H329" s="16" t="e">
        <f t="shared" si="14"/>
        <v>#NUM!</v>
      </c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2:71" ht="15">
      <c r="B330" s="31">
        <v>48245</v>
      </c>
      <c r="C330" s="33">
        <v>314</v>
      </c>
      <c r="D330" s="16" t="e">
        <f>IF('Calculations for Amort'!C318&gt;=0,'Calculations for Amort'!C318,"")</f>
        <v>#NUM!</v>
      </c>
      <c r="E330" s="65" t="e">
        <f t="shared" si="12"/>
        <v>#NUM!</v>
      </c>
      <c r="F330" s="16" t="e">
        <f t="shared" si="13"/>
        <v>#NUM!</v>
      </c>
      <c r="H330" s="16" t="e">
        <f t="shared" si="14"/>
        <v>#NUM!</v>
      </c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2:71" ht="15">
      <c r="B331" s="31">
        <v>48274</v>
      </c>
      <c r="C331" s="32">
        <v>315</v>
      </c>
      <c r="D331" s="16" t="e">
        <f>IF('Calculations for Amort'!C319&gt;=0,'Calculations for Amort'!C319,"")</f>
        <v>#NUM!</v>
      </c>
      <c r="E331" s="65" t="e">
        <f t="shared" si="12"/>
        <v>#NUM!</v>
      </c>
      <c r="F331" s="16" t="e">
        <f t="shared" si="13"/>
        <v>#NUM!</v>
      </c>
      <c r="H331" s="16" t="e">
        <f t="shared" si="14"/>
        <v>#NUM!</v>
      </c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2:71" ht="15">
      <c r="B332" s="31">
        <v>48305</v>
      </c>
      <c r="C332" s="33">
        <v>316</v>
      </c>
      <c r="D332" s="16" t="e">
        <f>IF('Calculations for Amort'!C320&gt;=0,'Calculations for Amort'!C320,"")</f>
        <v>#NUM!</v>
      </c>
      <c r="E332" s="65" t="e">
        <f t="shared" si="12"/>
        <v>#NUM!</v>
      </c>
      <c r="F332" s="16" t="e">
        <f t="shared" si="13"/>
        <v>#NUM!</v>
      </c>
      <c r="H332" s="16" t="e">
        <f t="shared" si="14"/>
        <v>#NUM!</v>
      </c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2:71" ht="15">
      <c r="B333" s="31">
        <v>48335</v>
      </c>
      <c r="C333" s="32">
        <v>317</v>
      </c>
      <c r="D333" s="16" t="e">
        <f>IF('Calculations for Amort'!C321&gt;=0,'Calculations for Amort'!C321,"")</f>
        <v>#NUM!</v>
      </c>
      <c r="E333" s="65" t="e">
        <f t="shared" si="12"/>
        <v>#NUM!</v>
      </c>
      <c r="F333" s="16" t="e">
        <f t="shared" si="13"/>
        <v>#NUM!</v>
      </c>
      <c r="H333" s="16" t="e">
        <f t="shared" si="14"/>
        <v>#NUM!</v>
      </c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2:71" ht="15">
      <c r="B334" s="31">
        <v>48366</v>
      </c>
      <c r="C334" s="33">
        <v>318</v>
      </c>
      <c r="D334" s="16" t="e">
        <f>IF('Calculations for Amort'!C322&gt;=0,'Calculations for Amort'!C322,"")</f>
        <v>#NUM!</v>
      </c>
      <c r="E334" s="65" t="e">
        <f t="shared" si="12"/>
        <v>#NUM!</v>
      </c>
      <c r="F334" s="16" t="e">
        <f t="shared" si="13"/>
        <v>#NUM!</v>
      </c>
      <c r="H334" s="16" t="e">
        <f t="shared" si="14"/>
        <v>#NUM!</v>
      </c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2:71" ht="15">
      <c r="B335" s="31">
        <v>48396</v>
      </c>
      <c r="C335" s="32">
        <v>319</v>
      </c>
      <c r="D335" s="16" t="e">
        <f>IF('Calculations for Amort'!C323&gt;=0,'Calculations for Amort'!C323,"")</f>
        <v>#NUM!</v>
      </c>
      <c r="E335" s="65" t="e">
        <f t="shared" si="12"/>
        <v>#NUM!</v>
      </c>
      <c r="F335" s="16" t="e">
        <f t="shared" si="13"/>
        <v>#NUM!</v>
      </c>
      <c r="H335" s="16" t="e">
        <f t="shared" si="14"/>
        <v>#NUM!</v>
      </c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2:71" ht="15">
      <c r="B336" s="31">
        <v>48427</v>
      </c>
      <c r="C336" s="33">
        <v>320</v>
      </c>
      <c r="D336" s="16" t="e">
        <f>IF('Calculations for Amort'!C324&gt;=0,'Calculations for Amort'!C324,"")</f>
        <v>#NUM!</v>
      </c>
      <c r="E336" s="65" t="e">
        <f t="shared" si="12"/>
        <v>#NUM!</v>
      </c>
      <c r="F336" s="16" t="e">
        <f t="shared" si="13"/>
        <v>#NUM!</v>
      </c>
      <c r="H336" s="16" t="e">
        <f t="shared" si="14"/>
        <v>#NUM!</v>
      </c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2:71" ht="15">
      <c r="B337" s="31">
        <v>48458</v>
      </c>
      <c r="C337" s="32">
        <v>321</v>
      </c>
      <c r="D337" s="16" t="e">
        <f>IF('Calculations for Amort'!C325&gt;=0,'Calculations for Amort'!C325,"")</f>
        <v>#NUM!</v>
      </c>
      <c r="E337" s="65" t="e">
        <f t="shared" ref="E337:E400" si="15">D337</f>
        <v>#NUM!</v>
      </c>
      <c r="F337" s="16" t="e">
        <f t="shared" ref="F337:F400" si="16">D337-D338</f>
        <v>#NUM!</v>
      </c>
      <c r="H337" s="16" t="e">
        <f t="shared" ref="H337:H400" si="17">D337*(B338-B337)/360*$B$9</f>
        <v>#NUM!</v>
      </c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2:71" ht="15">
      <c r="B338" s="31">
        <v>48488</v>
      </c>
      <c r="C338" s="33">
        <v>322</v>
      </c>
      <c r="D338" s="16" t="e">
        <f>IF('Calculations for Amort'!C326&gt;=0,'Calculations for Amort'!C326,"")</f>
        <v>#NUM!</v>
      </c>
      <c r="E338" s="65" t="e">
        <f t="shared" si="15"/>
        <v>#NUM!</v>
      </c>
      <c r="F338" s="16" t="e">
        <f t="shared" si="16"/>
        <v>#NUM!</v>
      </c>
      <c r="H338" s="16" t="e">
        <f t="shared" si="17"/>
        <v>#NUM!</v>
      </c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2:71" ht="15">
      <c r="B339" s="31">
        <v>48519</v>
      </c>
      <c r="C339" s="32">
        <v>323</v>
      </c>
      <c r="D339" s="16" t="e">
        <f>IF('Calculations for Amort'!C327&gt;=0,'Calculations for Amort'!C327,"")</f>
        <v>#NUM!</v>
      </c>
      <c r="E339" s="65" t="e">
        <f t="shared" si="15"/>
        <v>#NUM!</v>
      </c>
      <c r="F339" s="16" t="e">
        <f t="shared" si="16"/>
        <v>#NUM!</v>
      </c>
      <c r="H339" s="16" t="e">
        <f t="shared" si="17"/>
        <v>#NUM!</v>
      </c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2:71" ht="15">
      <c r="B340" s="31">
        <v>48549</v>
      </c>
      <c r="C340" s="33">
        <v>324</v>
      </c>
      <c r="D340" s="16" t="e">
        <f>IF('Calculations for Amort'!C328&gt;=0,'Calculations for Amort'!C328,"")</f>
        <v>#NUM!</v>
      </c>
      <c r="E340" s="65" t="e">
        <f t="shared" si="15"/>
        <v>#NUM!</v>
      </c>
      <c r="F340" s="16" t="e">
        <f t="shared" si="16"/>
        <v>#NUM!</v>
      </c>
      <c r="H340" s="16" t="e">
        <f t="shared" si="17"/>
        <v>#NUM!</v>
      </c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2:71" ht="15">
      <c r="B341" s="31">
        <v>48580</v>
      </c>
      <c r="C341" s="32">
        <v>325</v>
      </c>
      <c r="D341" s="16" t="e">
        <f>IF('Calculations for Amort'!C329&gt;=0,'Calculations for Amort'!C329,"")</f>
        <v>#NUM!</v>
      </c>
      <c r="E341" s="65" t="e">
        <f t="shared" si="15"/>
        <v>#NUM!</v>
      </c>
      <c r="F341" s="16" t="e">
        <f t="shared" si="16"/>
        <v>#NUM!</v>
      </c>
      <c r="H341" s="16" t="e">
        <f t="shared" si="17"/>
        <v>#NUM!</v>
      </c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2:71" ht="15">
      <c r="B342" s="31">
        <v>48611</v>
      </c>
      <c r="C342" s="33">
        <v>326</v>
      </c>
      <c r="D342" s="16" t="e">
        <f>IF('Calculations for Amort'!C330&gt;=0,'Calculations for Amort'!C330,"")</f>
        <v>#NUM!</v>
      </c>
      <c r="E342" s="65" t="e">
        <f t="shared" si="15"/>
        <v>#NUM!</v>
      </c>
      <c r="F342" s="16" t="e">
        <f t="shared" si="16"/>
        <v>#NUM!</v>
      </c>
      <c r="H342" s="16" t="e">
        <f t="shared" si="17"/>
        <v>#NUM!</v>
      </c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2:71" ht="15">
      <c r="B343" s="31">
        <v>48639</v>
      </c>
      <c r="C343" s="32">
        <v>327</v>
      </c>
      <c r="D343" s="16" t="e">
        <f>IF('Calculations for Amort'!C331&gt;=0,'Calculations for Amort'!C331,"")</f>
        <v>#NUM!</v>
      </c>
      <c r="E343" s="65" t="e">
        <f t="shared" si="15"/>
        <v>#NUM!</v>
      </c>
      <c r="F343" s="16" t="e">
        <f t="shared" si="16"/>
        <v>#NUM!</v>
      </c>
      <c r="H343" s="16" t="e">
        <f t="shared" si="17"/>
        <v>#NUM!</v>
      </c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2:71" ht="15">
      <c r="B344" s="31">
        <v>48670</v>
      </c>
      <c r="C344" s="33">
        <v>328</v>
      </c>
      <c r="D344" s="16" t="e">
        <f>IF('Calculations for Amort'!C332&gt;=0,'Calculations for Amort'!C332,"")</f>
        <v>#NUM!</v>
      </c>
      <c r="E344" s="65" t="e">
        <f t="shared" si="15"/>
        <v>#NUM!</v>
      </c>
      <c r="F344" s="16" t="e">
        <f t="shared" si="16"/>
        <v>#NUM!</v>
      </c>
      <c r="H344" s="16" t="e">
        <f t="shared" si="17"/>
        <v>#NUM!</v>
      </c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2:71" ht="15">
      <c r="B345" s="31">
        <v>48700</v>
      </c>
      <c r="C345" s="32">
        <v>329</v>
      </c>
      <c r="D345" s="16" t="e">
        <f>IF('Calculations for Amort'!C333&gt;=0,'Calculations for Amort'!C333,"")</f>
        <v>#NUM!</v>
      </c>
      <c r="E345" s="65" t="e">
        <f t="shared" si="15"/>
        <v>#NUM!</v>
      </c>
      <c r="F345" s="16" t="e">
        <f t="shared" si="16"/>
        <v>#NUM!</v>
      </c>
      <c r="H345" s="16" t="e">
        <f t="shared" si="17"/>
        <v>#NUM!</v>
      </c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2:71" ht="15">
      <c r="B346" s="31">
        <v>48731</v>
      </c>
      <c r="C346" s="33">
        <v>330</v>
      </c>
      <c r="D346" s="16" t="e">
        <f>IF('Calculations for Amort'!C334&gt;=0,'Calculations for Amort'!C334,"")</f>
        <v>#NUM!</v>
      </c>
      <c r="E346" s="65" t="e">
        <f t="shared" si="15"/>
        <v>#NUM!</v>
      </c>
      <c r="F346" s="16" t="e">
        <f t="shared" si="16"/>
        <v>#NUM!</v>
      </c>
      <c r="H346" s="16" t="e">
        <f t="shared" si="17"/>
        <v>#NUM!</v>
      </c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2:71" ht="15">
      <c r="B347" s="31">
        <v>48761</v>
      </c>
      <c r="C347" s="32">
        <v>331</v>
      </c>
      <c r="D347" s="16" t="e">
        <f>IF('Calculations for Amort'!C335&gt;=0,'Calculations for Amort'!C335,"")</f>
        <v>#NUM!</v>
      </c>
      <c r="E347" s="65" t="e">
        <f t="shared" si="15"/>
        <v>#NUM!</v>
      </c>
      <c r="F347" s="16" t="e">
        <f t="shared" si="16"/>
        <v>#NUM!</v>
      </c>
      <c r="H347" s="16" t="e">
        <f t="shared" si="17"/>
        <v>#NUM!</v>
      </c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2:71" ht="15">
      <c r="B348" s="31">
        <v>48792</v>
      </c>
      <c r="C348" s="33">
        <v>332</v>
      </c>
      <c r="D348" s="16" t="e">
        <f>IF('Calculations for Amort'!C336&gt;=0,'Calculations for Amort'!C336,"")</f>
        <v>#NUM!</v>
      </c>
      <c r="E348" s="65" t="e">
        <f t="shared" si="15"/>
        <v>#NUM!</v>
      </c>
      <c r="F348" s="16" t="e">
        <f t="shared" si="16"/>
        <v>#NUM!</v>
      </c>
      <c r="H348" s="16" t="e">
        <f t="shared" si="17"/>
        <v>#NUM!</v>
      </c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2:71" ht="15">
      <c r="B349" s="31">
        <v>48823</v>
      </c>
      <c r="C349" s="32">
        <v>333</v>
      </c>
      <c r="D349" s="16" t="e">
        <f>IF('Calculations for Amort'!C337&gt;=0,'Calculations for Amort'!C337,"")</f>
        <v>#NUM!</v>
      </c>
      <c r="E349" s="65" t="e">
        <f t="shared" si="15"/>
        <v>#NUM!</v>
      </c>
      <c r="F349" s="16" t="e">
        <f t="shared" si="16"/>
        <v>#NUM!</v>
      </c>
      <c r="H349" s="16" t="e">
        <f t="shared" si="17"/>
        <v>#NUM!</v>
      </c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2:71" ht="15">
      <c r="B350" s="31">
        <v>48853</v>
      </c>
      <c r="C350" s="33">
        <v>334</v>
      </c>
      <c r="D350" s="16" t="e">
        <f>IF('Calculations for Amort'!C338&gt;=0,'Calculations for Amort'!C338,"")</f>
        <v>#NUM!</v>
      </c>
      <c r="E350" s="65" t="e">
        <f t="shared" si="15"/>
        <v>#NUM!</v>
      </c>
      <c r="F350" s="16" t="e">
        <f t="shared" si="16"/>
        <v>#NUM!</v>
      </c>
      <c r="H350" s="16" t="e">
        <f t="shared" si="17"/>
        <v>#NUM!</v>
      </c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2:71" ht="15">
      <c r="B351" s="31">
        <v>48884</v>
      </c>
      <c r="C351" s="32">
        <v>335</v>
      </c>
      <c r="D351" s="16" t="e">
        <f>IF('Calculations for Amort'!C339&gt;=0,'Calculations for Amort'!C339,"")</f>
        <v>#NUM!</v>
      </c>
      <c r="E351" s="65" t="e">
        <f t="shared" si="15"/>
        <v>#NUM!</v>
      </c>
      <c r="F351" s="16" t="e">
        <f t="shared" si="16"/>
        <v>#NUM!</v>
      </c>
      <c r="H351" s="16" t="e">
        <f t="shared" si="17"/>
        <v>#NUM!</v>
      </c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2:71" ht="15">
      <c r="B352" s="31">
        <v>48914</v>
      </c>
      <c r="C352" s="33">
        <v>336</v>
      </c>
      <c r="D352" s="16" t="e">
        <f>IF('Calculations for Amort'!C340&gt;=0,'Calculations for Amort'!C340,"")</f>
        <v>#NUM!</v>
      </c>
      <c r="E352" s="65" t="e">
        <f t="shared" si="15"/>
        <v>#NUM!</v>
      </c>
      <c r="F352" s="16" t="e">
        <f t="shared" si="16"/>
        <v>#NUM!</v>
      </c>
      <c r="H352" s="16" t="e">
        <f t="shared" si="17"/>
        <v>#NUM!</v>
      </c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2:71" ht="15">
      <c r="B353" s="31">
        <v>48945</v>
      </c>
      <c r="C353" s="32">
        <v>337</v>
      </c>
      <c r="D353" s="16" t="e">
        <f>IF('Calculations for Amort'!C341&gt;=0,'Calculations for Amort'!C341,"")</f>
        <v>#NUM!</v>
      </c>
      <c r="E353" s="65" t="e">
        <f t="shared" si="15"/>
        <v>#NUM!</v>
      </c>
      <c r="F353" s="16" t="e">
        <f t="shared" si="16"/>
        <v>#NUM!</v>
      </c>
      <c r="H353" s="16" t="e">
        <f t="shared" si="17"/>
        <v>#NUM!</v>
      </c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2:71" ht="15">
      <c r="B354" s="31">
        <v>48976</v>
      </c>
      <c r="C354" s="33">
        <v>338</v>
      </c>
      <c r="D354" s="16" t="e">
        <f>IF('Calculations for Amort'!C342&gt;=0,'Calculations for Amort'!C342,"")</f>
        <v>#NUM!</v>
      </c>
      <c r="E354" s="65" t="e">
        <f t="shared" si="15"/>
        <v>#NUM!</v>
      </c>
      <c r="F354" s="16" t="e">
        <f t="shared" si="16"/>
        <v>#NUM!</v>
      </c>
      <c r="H354" s="16" t="e">
        <f t="shared" si="17"/>
        <v>#NUM!</v>
      </c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2:71" ht="15">
      <c r="B355" s="31">
        <v>49004</v>
      </c>
      <c r="C355" s="32">
        <v>339</v>
      </c>
      <c r="D355" s="16" t="e">
        <f>IF('Calculations for Amort'!C343&gt;=0,'Calculations for Amort'!C343,"")</f>
        <v>#NUM!</v>
      </c>
      <c r="E355" s="65" t="e">
        <f t="shared" si="15"/>
        <v>#NUM!</v>
      </c>
      <c r="F355" s="16" t="e">
        <f t="shared" si="16"/>
        <v>#NUM!</v>
      </c>
      <c r="H355" s="16" t="e">
        <f t="shared" si="17"/>
        <v>#NUM!</v>
      </c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2:71" ht="15">
      <c r="B356" s="31">
        <v>49035</v>
      </c>
      <c r="C356" s="33">
        <v>340</v>
      </c>
      <c r="D356" s="16" t="e">
        <f>IF('Calculations for Amort'!C344&gt;=0,'Calculations for Amort'!C344,"")</f>
        <v>#NUM!</v>
      </c>
      <c r="E356" s="65" t="e">
        <f t="shared" si="15"/>
        <v>#NUM!</v>
      </c>
      <c r="F356" s="16" t="e">
        <f t="shared" si="16"/>
        <v>#NUM!</v>
      </c>
      <c r="H356" s="16" t="e">
        <f t="shared" si="17"/>
        <v>#NUM!</v>
      </c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2:71" ht="15">
      <c r="B357" s="31">
        <v>49065</v>
      </c>
      <c r="C357" s="32">
        <v>341</v>
      </c>
      <c r="D357" s="16" t="e">
        <f>IF('Calculations for Amort'!C345&gt;=0,'Calculations for Amort'!C345,"")</f>
        <v>#NUM!</v>
      </c>
      <c r="E357" s="65" t="e">
        <f t="shared" si="15"/>
        <v>#NUM!</v>
      </c>
      <c r="F357" s="16" t="e">
        <f t="shared" si="16"/>
        <v>#NUM!</v>
      </c>
      <c r="H357" s="16" t="e">
        <f t="shared" si="17"/>
        <v>#NUM!</v>
      </c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2:71" ht="15">
      <c r="B358" s="31">
        <v>49096</v>
      </c>
      <c r="C358" s="33">
        <v>342</v>
      </c>
      <c r="D358" s="16" t="e">
        <f>IF('Calculations for Amort'!C346&gt;=0,'Calculations for Amort'!C346,"")</f>
        <v>#NUM!</v>
      </c>
      <c r="E358" s="65" t="e">
        <f t="shared" si="15"/>
        <v>#NUM!</v>
      </c>
      <c r="F358" s="16" t="e">
        <f t="shared" si="16"/>
        <v>#NUM!</v>
      </c>
      <c r="H358" s="16" t="e">
        <f t="shared" si="17"/>
        <v>#NUM!</v>
      </c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2:71" ht="15">
      <c r="B359" s="31">
        <v>49126</v>
      </c>
      <c r="C359" s="32">
        <v>343</v>
      </c>
      <c r="D359" s="16" t="e">
        <f>IF('Calculations for Amort'!C347&gt;=0,'Calculations for Amort'!C347,"")</f>
        <v>#NUM!</v>
      </c>
      <c r="E359" s="65" t="e">
        <f t="shared" si="15"/>
        <v>#NUM!</v>
      </c>
      <c r="F359" s="16" t="e">
        <f t="shared" si="16"/>
        <v>#NUM!</v>
      </c>
      <c r="H359" s="16" t="e">
        <f t="shared" si="17"/>
        <v>#NUM!</v>
      </c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2:71" ht="15">
      <c r="B360" s="31">
        <v>49157</v>
      </c>
      <c r="C360" s="33">
        <v>344</v>
      </c>
      <c r="D360" s="16" t="e">
        <f>IF('Calculations for Amort'!C348&gt;=0,'Calculations for Amort'!C348,"")</f>
        <v>#NUM!</v>
      </c>
      <c r="E360" s="65" t="e">
        <f t="shared" si="15"/>
        <v>#NUM!</v>
      </c>
      <c r="F360" s="16" t="e">
        <f t="shared" si="16"/>
        <v>#NUM!</v>
      </c>
      <c r="H360" s="16" t="e">
        <f t="shared" si="17"/>
        <v>#NUM!</v>
      </c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2:71" ht="15">
      <c r="B361" s="31">
        <v>49188</v>
      </c>
      <c r="C361" s="32">
        <v>345</v>
      </c>
      <c r="D361" s="16" t="e">
        <f>IF('Calculations for Amort'!C349&gt;=0,'Calculations for Amort'!C349,"")</f>
        <v>#NUM!</v>
      </c>
      <c r="E361" s="65" t="e">
        <f t="shared" si="15"/>
        <v>#NUM!</v>
      </c>
      <c r="F361" s="16" t="e">
        <f t="shared" si="16"/>
        <v>#NUM!</v>
      </c>
      <c r="H361" s="16" t="e">
        <f t="shared" si="17"/>
        <v>#NUM!</v>
      </c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2:71" ht="15">
      <c r="B362" s="31">
        <v>49218</v>
      </c>
      <c r="C362" s="33">
        <v>346</v>
      </c>
      <c r="D362" s="16" t="e">
        <f>IF('Calculations for Amort'!C350&gt;=0,'Calculations for Amort'!C350,"")</f>
        <v>#NUM!</v>
      </c>
      <c r="E362" s="65" t="e">
        <f t="shared" si="15"/>
        <v>#NUM!</v>
      </c>
      <c r="F362" s="16" t="e">
        <f t="shared" si="16"/>
        <v>#NUM!</v>
      </c>
      <c r="H362" s="16" t="e">
        <f t="shared" si="17"/>
        <v>#NUM!</v>
      </c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2:71" ht="15">
      <c r="B363" s="31">
        <v>49249</v>
      </c>
      <c r="C363" s="32">
        <v>347</v>
      </c>
      <c r="D363" s="16" t="e">
        <f>IF('Calculations for Amort'!C351&gt;=0,'Calculations for Amort'!C351,"")</f>
        <v>#NUM!</v>
      </c>
      <c r="E363" s="65" t="e">
        <f t="shared" si="15"/>
        <v>#NUM!</v>
      </c>
      <c r="F363" s="16" t="e">
        <f t="shared" si="16"/>
        <v>#NUM!</v>
      </c>
      <c r="H363" s="16" t="e">
        <f t="shared" si="17"/>
        <v>#NUM!</v>
      </c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2:71" ht="15">
      <c r="B364" s="31">
        <v>49279</v>
      </c>
      <c r="C364" s="33">
        <v>348</v>
      </c>
      <c r="D364" s="16" t="e">
        <f>IF('Calculations for Amort'!C352&gt;=0,'Calculations for Amort'!C352,"")</f>
        <v>#NUM!</v>
      </c>
      <c r="E364" s="65" t="e">
        <f t="shared" si="15"/>
        <v>#NUM!</v>
      </c>
      <c r="F364" s="16" t="e">
        <f t="shared" si="16"/>
        <v>#NUM!</v>
      </c>
      <c r="H364" s="16" t="e">
        <f t="shared" si="17"/>
        <v>#NUM!</v>
      </c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2:71" ht="15">
      <c r="B365" s="31">
        <v>49310</v>
      </c>
      <c r="C365" s="32">
        <v>349</v>
      </c>
      <c r="D365" s="16" t="e">
        <f>IF('Calculations for Amort'!C353&gt;=0,'Calculations for Amort'!C353,"")</f>
        <v>#NUM!</v>
      </c>
      <c r="E365" s="65" t="e">
        <f t="shared" si="15"/>
        <v>#NUM!</v>
      </c>
      <c r="F365" s="16" t="e">
        <f t="shared" si="16"/>
        <v>#NUM!</v>
      </c>
      <c r="H365" s="16" t="e">
        <f t="shared" si="17"/>
        <v>#NUM!</v>
      </c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2:71" ht="15">
      <c r="B366" s="31">
        <v>49341</v>
      </c>
      <c r="C366" s="33">
        <v>350</v>
      </c>
      <c r="D366" s="16" t="e">
        <f>IF('Calculations for Amort'!C354&gt;=0,'Calculations for Amort'!C354,"")</f>
        <v>#NUM!</v>
      </c>
      <c r="E366" s="65" t="e">
        <f t="shared" si="15"/>
        <v>#NUM!</v>
      </c>
      <c r="F366" s="16" t="e">
        <f t="shared" si="16"/>
        <v>#NUM!</v>
      </c>
      <c r="H366" s="16" t="e">
        <f t="shared" si="17"/>
        <v>#NUM!</v>
      </c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2:71" ht="15">
      <c r="B367" s="31">
        <v>49369</v>
      </c>
      <c r="C367" s="32">
        <v>351</v>
      </c>
      <c r="D367" s="16" t="e">
        <f>IF('Calculations for Amort'!C355&gt;=0,'Calculations for Amort'!C355,"")</f>
        <v>#NUM!</v>
      </c>
      <c r="E367" s="65" t="e">
        <f t="shared" si="15"/>
        <v>#NUM!</v>
      </c>
      <c r="F367" s="16" t="e">
        <f t="shared" si="16"/>
        <v>#NUM!</v>
      </c>
      <c r="H367" s="16" t="e">
        <f t="shared" si="17"/>
        <v>#NUM!</v>
      </c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2:71" ht="15">
      <c r="B368" s="31">
        <v>49400</v>
      </c>
      <c r="C368" s="33">
        <v>352</v>
      </c>
      <c r="D368" s="16" t="e">
        <f>IF('Calculations for Amort'!C356&gt;=0,'Calculations for Amort'!C356,"")</f>
        <v>#NUM!</v>
      </c>
      <c r="E368" s="65" t="e">
        <f t="shared" si="15"/>
        <v>#NUM!</v>
      </c>
      <c r="F368" s="16" t="e">
        <f t="shared" si="16"/>
        <v>#NUM!</v>
      </c>
      <c r="H368" s="16" t="e">
        <f t="shared" si="17"/>
        <v>#NUM!</v>
      </c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2:71" ht="15">
      <c r="B369" s="31">
        <v>49430</v>
      </c>
      <c r="C369" s="32">
        <v>353</v>
      </c>
      <c r="D369" s="16" t="e">
        <f>IF('Calculations for Amort'!C357&gt;=0,'Calculations for Amort'!C357,"")</f>
        <v>#NUM!</v>
      </c>
      <c r="E369" s="65" t="e">
        <f t="shared" si="15"/>
        <v>#NUM!</v>
      </c>
      <c r="F369" s="16" t="e">
        <f t="shared" si="16"/>
        <v>#NUM!</v>
      </c>
      <c r="H369" s="16" t="e">
        <f t="shared" si="17"/>
        <v>#NUM!</v>
      </c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2:71" ht="15">
      <c r="B370" s="31">
        <v>49461</v>
      </c>
      <c r="C370" s="33">
        <v>354</v>
      </c>
      <c r="D370" s="16" t="e">
        <f>IF('Calculations for Amort'!C358&gt;=0,'Calculations for Amort'!C358,"")</f>
        <v>#NUM!</v>
      </c>
      <c r="E370" s="65" t="e">
        <f t="shared" si="15"/>
        <v>#NUM!</v>
      </c>
      <c r="F370" s="16" t="e">
        <f t="shared" si="16"/>
        <v>#NUM!</v>
      </c>
      <c r="H370" s="16" t="e">
        <f t="shared" si="17"/>
        <v>#NUM!</v>
      </c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2:71" ht="15">
      <c r="B371" s="31">
        <v>49491</v>
      </c>
      <c r="C371" s="32">
        <v>355</v>
      </c>
      <c r="D371" s="16" t="e">
        <f>IF('Calculations for Amort'!C359&gt;=0,'Calculations for Amort'!C359,"")</f>
        <v>#NUM!</v>
      </c>
      <c r="E371" s="65" t="e">
        <f t="shared" si="15"/>
        <v>#NUM!</v>
      </c>
      <c r="F371" s="16" t="e">
        <f t="shared" si="16"/>
        <v>#NUM!</v>
      </c>
      <c r="H371" s="16" t="e">
        <f t="shared" si="17"/>
        <v>#NUM!</v>
      </c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2:71" ht="15">
      <c r="B372" s="31">
        <v>49522</v>
      </c>
      <c r="C372" s="33">
        <v>356</v>
      </c>
      <c r="D372" s="16" t="e">
        <f>IF('Calculations for Amort'!C360&gt;=0,'Calculations for Amort'!C360,"")</f>
        <v>#NUM!</v>
      </c>
      <c r="E372" s="65" t="e">
        <f t="shared" si="15"/>
        <v>#NUM!</v>
      </c>
      <c r="F372" s="16" t="e">
        <f t="shared" si="16"/>
        <v>#NUM!</v>
      </c>
      <c r="H372" s="16" t="e">
        <f t="shared" si="17"/>
        <v>#NUM!</v>
      </c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2:71" ht="15">
      <c r="B373" s="31">
        <v>49553</v>
      </c>
      <c r="C373" s="32">
        <v>357</v>
      </c>
      <c r="D373" s="16" t="e">
        <f>IF('Calculations for Amort'!C361&gt;=0,'Calculations for Amort'!C361,"")</f>
        <v>#NUM!</v>
      </c>
      <c r="E373" s="65" t="e">
        <f t="shared" si="15"/>
        <v>#NUM!</v>
      </c>
      <c r="F373" s="16" t="e">
        <f t="shared" si="16"/>
        <v>#NUM!</v>
      </c>
      <c r="H373" s="16" t="e">
        <f t="shared" si="17"/>
        <v>#NUM!</v>
      </c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2:71" ht="15">
      <c r="B374" s="31">
        <v>49583</v>
      </c>
      <c r="C374" s="33">
        <v>358</v>
      </c>
      <c r="D374" s="16" t="e">
        <f>IF('Calculations for Amort'!C362&gt;=0,'Calculations for Amort'!C362,"")</f>
        <v>#NUM!</v>
      </c>
      <c r="E374" s="65" t="e">
        <f t="shared" si="15"/>
        <v>#NUM!</v>
      </c>
      <c r="F374" s="16" t="e">
        <f t="shared" si="16"/>
        <v>#NUM!</v>
      </c>
      <c r="H374" s="16" t="e">
        <f t="shared" si="17"/>
        <v>#NUM!</v>
      </c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2:71" ht="15">
      <c r="B375" s="31">
        <v>49614</v>
      </c>
      <c r="C375" s="32">
        <v>359</v>
      </c>
      <c r="D375" s="16" t="e">
        <f>IF('Calculations for Amort'!C363&gt;=0,'Calculations for Amort'!C363,"")</f>
        <v>#NUM!</v>
      </c>
      <c r="E375" s="65" t="e">
        <f t="shared" si="15"/>
        <v>#NUM!</v>
      </c>
      <c r="F375" s="16" t="e">
        <f t="shared" si="16"/>
        <v>#NUM!</v>
      </c>
      <c r="H375" s="16" t="e">
        <f t="shared" si="17"/>
        <v>#NUM!</v>
      </c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2:71" ht="15">
      <c r="B376" s="31">
        <v>49644</v>
      </c>
      <c r="C376" s="33">
        <v>360</v>
      </c>
      <c r="D376" s="16" t="e">
        <f>IF('Calculations for Amort'!C364&gt;=0,'Calculations for Amort'!C364,"")</f>
        <v>#NUM!</v>
      </c>
      <c r="E376" s="65" t="e">
        <f t="shared" si="15"/>
        <v>#NUM!</v>
      </c>
      <c r="F376" s="16" t="e">
        <f t="shared" si="16"/>
        <v>#NUM!</v>
      </c>
      <c r="H376" s="16" t="e">
        <f t="shared" si="17"/>
        <v>#NUM!</v>
      </c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2:71" ht="15">
      <c r="B377" s="31">
        <v>49675</v>
      </c>
      <c r="C377" s="32">
        <v>361</v>
      </c>
      <c r="D377" s="16">
        <f>IF('Calculations for Amort'!C365&gt;=0,'Calculations for Amort'!C365,"")</f>
        <v>0</v>
      </c>
      <c r="E377" s="65">
        <f t="shared" si="15"/>
        <v>0</v>
      </c>
      <c r="F377" s="16">
        <f t="shared" si="16"/>
        <v>0</v>
      </c>
      <c r="H377" s="16">
        <f t="shared" si="17"/>
        <v>0</v>
      </c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2:71" ht="15">
      <c r="B378" s="31">
        <v>49706</v>
      </c>
      <c r="C378" s="33">
        <v>362</v>
      </c>
      <c r="D378" s="16">
        <f>IF('Calculations for Amort'!C366&gt;=0,'Calculations for Amort'!C366,"")</f>
        <v>0</v>
      </c>
      <c r="E378" s="65">
        <f t="shared" si="15"/>
        <v>0</v>
      </c>
      <c r="F378" s="16">
        <f t="shared" si="16"/>
        <v>0</v>
      </c>
      <c r="H378" s="16">
        <f t="shared" si="17"/>
        <v>0</v>
      </c>
      <c r="I378" s="65"/>
      <c r="J378" s="65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2:71" ht="15">
      <c r="B379" s="31">
        <v>49735</v>
      </c>
      <c r="C379" s="32">
        <v>363</v>
      </c>
      <c r="D379" s="16">
        <f>IF('Calculations for Amort'!C367&gt;=0,'Calculations for Amort'!C367,"")</f>
        <v>0</v>
      </c>
      <c r="E379" s="65">
        <f t="shared" si="15"/>
        <v>0</v>
      </c>
      <c r="F379" s="16">
        <f t="shared" si="16"/>
        <v>0</v>
      </c>
      <c r="H379" s="16">
        <f t="shared" si="17"/>
        <v>0</v>
      </c>
      <c r="I379" s="65"/>
      <c r="J379" s="65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2:71" ht="15">
      <c r="B380" s="31">
        <v>49766</v>
      </c>
      <c r="C380" s="33">
        <v>364</v>
      </c>
      <c r="D380" s="16">
        <f>IF('Calculations for Amort'!C368&gt;=0,'Calculations for Amort'!C368,"")</f>
        <v>0</v>
      </c>
      <c r="E380" s="65">
        <f t="shared" si="15"/>
        <v>0</v>
      </c>
      <c r="F380" s="16">
        <f t="shared" si="16"/>
        <v>0</v>
      </c>
      <c r="H380" s="16">
        <f t="shared" si="17"/>
        <v>0</v>
      </c>
      <c r="I380" s="65"/>
      <c r="J380" s="65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2:71" ht="15">
      <c r="B381" s="31">
        <v>49796</v>
      </c>
      <c r="C381" s="32">
        <v>365</v>
      </c>
      <c r="D381" s="16">
        <f>IF('Calculations for Amort'!C369&gt;=0,'Calculations for Amort'!C369,"")</f>
        <v>0</v>
      </c>
      <c r="E381" s="65">
        <f t="shared" si="15"/>
        <v>0</v>
      </c>
      <c r="F381" s="16">
        <f t="shared" si="16"/>
        <v>0</v>
      </c>
      <c r="H381" s="16">
        <f t="shared" si="17"/>
        <v>0</v>
      </c>
      <c r="I381" s="65"/>
      <c r="J381" s="65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2:71" ht="15">
      <c r="B382" s="31">
        <v>49827</v>
      </c>
      <c r="C382" s="33">
        <v>366</v>
      </c>
      <c r="D382" s="16">
        <f>IF('Calculations for Amort'!C370&gt;=0,'Calculations for Amort'!C370,"")</f>
        <v>0</v>
      </c>
      <c r="E382" s="65">
        <f t="shared" si="15"/>
        <v>0</v>
      </c>
      <c r="F382" s="16">
        <f t="shared" si="16"/>
        <v>0</v>
      </c>
      <c r="H382" s="16">
        <f t="shared" si="17"/>
        <v>0</v>
      </c>
      <c r="I382" s="65"/>
      <c r="J382" s="65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2:71" ht="15">
      <c r="B383" s="31">
        <v>49857</v>
      </c>
      <c r="C383" s="32">
        <v>367</v>
      </c>
      <c r="D383" s="16">
        <f>IF('Calculations for Amort'!C371&gt;=0,'Calculations for Amort'!C371,"")</f>
        <v>0</v>
      </c>
      <c r="E383" s="65">
        <f t="shared" si="15"/>
        <v>0</v>
      </c>
      <c r="F383" s="16">
        <f t="shared" si="16"/>
        <v>0</v>
      </c>
      <c r="G383" s="65"/>
      <c r="H383" s="16">
        <f t="shared" si="17"/>
        <v>0</v>
      </c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  <c r="AV383" s="65"/>
      <c r="AW383" s="65"/>
      <c r="AX383" s="65"/>
      <c r="AY383" s="65"/>
      <c r="AZ383" s="65"/>
      <c r="BA383" s="65"/>
      <c r="BB383" s="65"/>
      <c r="BC383" s="65"/>
      <c r="BD383" s="65"/>
      <c r="BE383" s="65"/>
      <c r="BF383" s="65"/>
      <c r="BG383" s="65"/>
      <c r="BH383" s="65"/>
      <c r="BI383" s="65"/>
      <c r="BJ383" s="65"/>
      <c r="BK383" s="65"/>
      <c r="BL383" s="65"/>
      <c r="BM383" s="65"/>
      <c r="BN383" s="65"/>
      <c r="BO383" s="65"/>
      <c r="BP383" s="65"/>
      <c r="BQ383" s="65"/>
      <c r="BR383" s="65"/>
      <c r="BS383" s="65"/>
    </row>
    <row r="384" spans="2:71" ht="15">
      <c r="B384" s="31">
        <v>49888</v>
      </c>
      <c r="C384" s="33">
        <v>368</v>
      </c>
      <c r="D384" s="16">
        <f>IF('Calculations for Amort'!C372&gt;=0,'Calculations for Amort'!C372,"")</f>
        <v>0</v>
      </c>
      <c r="E384" s="65">
        <f t="shared" si="15"/>
        <v>0</v>
      </c>
      <c r="F384" s="16">
        <f t="shared" si="16"/>
        <v>0</v>
      </c>
      <c r="G384" s="65"/>
      <c r="H384" s="16">
        <f t="shared" si="17"/>
        <v>0</v>
      </c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  <c r="AV384" s="65"/>
      <c r="AW384" s="65"/>
      <c r="AX384" s="65"/>
      <c r="AY384" s="65"/>
      <c r="AZ384" s="65"/>
      <c r="BA384" s="65"/>
      <c r="BB384" s="65"/>
      <c r="BC384" s="65"/>
      <c r="BD384" s="65"/>
      <c r="BE384" s="65"/>
      <c r="BF384" s="65"/>
      <c r="BG384" s="65"/>
      <c r="BH384" s="65"/>
      <c r="BI384" s="65"/>
      <c r="BJ384" s="65"/>
      <c r="BK384" s="65"/>
      <c r="BL384" s="65"/>
      <c r="BM384" s="65"/>
      <c r="BN384" s="65"/>
      <c r="BO384" s="65"/>
      <c r="BP384" s="65"/>
      <c r="BQ384" s="65"/>
      <c r="BR384" s="65"/>
      <c r="BS384" s="65"/>
    </row>
    <row r="385" spans="2:61" ht="15">
      <c r="B385" s="31">
        <v>49919</v>
      </c>
      <c r="C385" s="32">
        <v>369</v>
      </c>
      <c r="D385" s="16">
        <f>IF('Calculations for Amort'!C373&gt;=0,'Calculations for Amort'!C373,"")</f>
        <v>0</v>
      </c>
      <c r="E385" s="65">
        <f t="shared" si="15"/>
        <v>0</v>
      </c>
      <c r="F385" s="16">
        <f t="shared" si="16"/>
        <v>0</v>
      </c>
      <c r="G385" s="65"/>
      <c r="H385" s="16">
        <f t="shared" si="17"/>
        <v>0</v>
      </c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  <c r="AV385" s="65"/>
      <c r="AW385" s="65"/>
      <c r="AX385" s="65"/>
      <c r="AY385" s="65"/>
      <c r="AZ385" s="65"/>
      <c r="BA385" s="65"/>
      <c r="BB385" s="65"/>
      <c r="BC385" s="65"/>
      <c r="BD385" s="65"/>
      <c r="BE385" s="65"/>
      <c r="BF385" s="65"/>
      <c r="BG385" s="65"/>
      <c r="BH385" s="65"/>
      <c r="BI385" s="65"/>
    </row>
    <row r="386" spans="2:61" ht="15">
      <c r="B386" s="31">
        <v>49949</v>
      </c>
      <c r="C386" s="33">
        <v>370</v>
      </c>
      <c r="D386" s="16">
        <f>IF('Calculations for Amort'!C374&gt;=0,'Calculations for Amort'!C374,"")</f>
        <v>0</v>
      </c>
      <c r="E386" s="65">
        <f t="shared" si="15"/>
        <v>0</v>
      </c>
      <c r="F386" s="16">
        <f t="shared" si="16"/>
        <v>0</v>
      </c>
      <c r="G386" s="65"/>
      <c r="H386" s="16">
        <f t="shared" si="17"/>
        <v>0</v>
      </c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  <c r="AV386" s="65"/>
      <c r="AW386" s="65"/>
      <c r="AX386" s="65"/>
      <c r="AY386" s="65"/>
      <c r="AZ386" s="65"/>
      <c r="BA386" s="65"/>
      <c r="BB386" s="65"/>
      <c r="BC386" s="65"/>
      <c r="BD386" s="65"/>
      <c r="BE386" s="65"/>
      <c r="BF386" s="65"/>
      <c r="BG386" s="65"/>
      <c r="BH386" s="65"/>
      <c r="BI386" s="65"/>
    </row>
    <row r="387" spans="2:61" ht="15">
      <c r="B387" s="31">
        <v>49980</v>
      </c>
      <c r="C387" s="32">
        <v>371</v>
      </c>
      <c r="D387" s="16">
        <f>IF('Calculations for Amort'!C375&gt;=0,'Calculations for Amort'!C375,"")</f>
        <v>0</v>
      </c>
      <c r="E387" s="65">
        <f t="shared" si="15"/>
        <v>0</v>
      </c>
      <c r="F387" s="16">
        <f t="shared" si="16"/>
        <v>0</v>
      </c>
      <c r="G387" s="65"/>
      <c r="H387" s="16">
        <f t="shared" si="17"/>
        <v>0</v>
      </c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  <c r="AV387" s="65"/>
      <c r="AW387" s="65"/>
      <c r="AX387" s="65"/>
      <c r="AY387" s="65"/>
      <c r="AZ387" s="65"/>
      <c r="BA387" s="65"/>
      <c r="BB387" s="65"/>
      <c r="BC387" s="65"/>
      <c r="BD387" s="65"/>
      <c r="BE387" s="65"/>
      <c r="BF387" s="65"/>
      <c r="BG387" s="65"/>
      <c r="BH387" s="65"/>
      <c r="BI387" s="65"/>
    </row>
    <row r="388" spans="2:61" ht="15">
      <c r="B388" s="31">
        <v>50010</v>
      </c>
      <c r="C388" s="33">
        <v>372</v>
      </c>
      <c r="D388" s="16">
        <f>IF('Calculations for Amort'!C376&gt;=0,'Calculations for Amort'!C376,"")</f>
        <v>0</v>
      </c>
      <c r="E388" s="65">
        <f t="shared" si="15"/>
        <v>0</v>
      </c>
      <c r="F388" s="16">
        <f t="shared" si="16"/>
        <v>0</v>
      </c>
      <c r="G388" s="65"/>
      <c r="H388" s="16">
        <f t="shared" si="17"/>
        <v>0</v>
      </c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  <c r="AV388" s="65"/>
      <c r="AW388" s="65"/>
      <c r="AX388" s="65"/>
      <c r="AY388" s="65"/>
      <c r="AZ388" s="65"/>
      <c r="BA388" s="65"/>
      <c r="BB388" s="65"/>
      <c r="BC388" s="65"/>
      <c r="BD388" s="65"/>
      <c r="BE388" s="65"/>
      <c r="BF388" s="65"/>
      <c r="BG388" s="65"/>
      <c r="BH388" s="65"/>
      <c r="BI388" s="65"/>
    </row>
    <row r="389" spans="2:61" ht="15">
      <c r="B389" s="31">
        <v>50041</v>
      </c>
      <c r="C389" s="32">
        <v>373</v>
      </c>
      <c r="D389" s="16">
        <f>IF('Calculations for Amort'!C377&gt;=0,'Calculations for Amort'!C377,"")</f>
        <v>0</v>
      </c>
      <c r="E389" s="65">
        <f t="shared" si="15"/>
        <v>0</v>
      </c>
      <c r="F389" s="16">
        <f t="shared" si="16"/>
        <v>0</v>
      </c>
      <c r="G389" s="65"/>
      <c r="H389" s="16">
        <f t="shared" si="17"/>
        <v>0</v>
      </c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  <c r="AV389" s="65"/>
      <c r="AW389" s="65"/>
      <c r="AX389" s="65"/>
      <c r="AY389" s="65"/>
      <c r="AZ389" s="65"/>
      <c r="BA389" s="65"/>
      <c r="BB389" s="65"/>
      <c r="BC389" s="65"/>
      <c r="BD389" s="65"/>
      <c r="BE389" s="65"/>
      <c r="BF389" s="65"/>
      <c r="BG389" s="65"/>
      <c r="BH389" s="65"/>
      <c r="BI389" s="65"/>
    </row>
    <row r="390" spans="2:61" ht="15">
      <c r="B390" s="31">
        <v>50072</v>
      </c>
      <c r="C390" s="33">
        <v>374</v>
      </c>
      <c r="D390" s="16">
        <f>IF('Calculations for Amort'!C378&gt;=0,'Calculations for Amort'!C378,"")</f>
        <v>0</v>
      </c>
      <c r="E390" s="65">
        <f t="shared" si="15"/>
        <v>0</v>
      </c>
      <c r="F390" s="16">
        <f t="shared" si="16"/>
        <v>0</v>
      </c>
      <c r="G390" s="65"/>
      <c r="H390" s="16">
        <f t="shared" si="17"/>
        <v>0</v>
      </c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  <c r="AV390" s="65"/>
      <c r="AW390" s="65"/>
      <c r="AX390" s="65"/>
      <c r="AY390" s="65"/>
      <c r="AZ390" s="65"/>
      <c r="BA390" s="65"/>
      <c r="BB390" s="65"/>
      <c r="BC390" s="65"/>
      <c r="BD390" s="65"/>
      <c r="BE390" s="65"/>
      <c r="BF390" s="65"/>
      <c r="BG390" s="65"/>
      <c r="BH390" s="65"/>
      <c r="BI390" s="65"/>
    </row>
    <row r="391" spans="2:61" ht="15">
      <c r="B391" s="31">
        <v>50100</v>
      </c>
      <c r="C391" s="32">
        <v>375</v>
      </c>
      <c r="D391" s="16">
        <f>IF('Calculations for Amort'!C379&gt;=0,'Calculations for Amort'!C379,"")</f>
        <v>0</v>
      </c>
      <c r="E391" s="65">
        <f t="shared" si="15"/>
        <v>0</v>
      </c>
      <c r="F391" s="16">
        <f t="shared" si="16"/>
        <v>0</v>
      </c>
      <c r="G391" s="65"/>
      <c r="H391" s="16">
        <f t="shared" si="17"/>
        <v>0</v>
      </c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  <c r="AV391" s="65"/>
      <c r="AW391" s="65"/>
      <c r="AX391" s="65"/>
      <c r="AY391" s="65"/>
      <c r="AZ391" s="65"/>
      <c r="BA391" s="65"/>
      <c r="BB391" s="65"/>
      <c r="BC391" s="65"/>
      <c r="BD391" s="65"/>
      <c r="BE391" s="65"/>
      <c r="BF391" s="65"/>
      <c r="BG391" s="65"/>
      <c r="BH391" s="65"/>
      <c r="BI391" s="65"/>
    </row>
    <row r="392" spans="2:61" ht="15">
      <c r="B392" s="31">
        <v>50131</v>
      </c>
      <c r="C392" s="33">
        <v>376</v>
      </c>
      <c r="D392" s="16">
        <f>IF('Calculations for Amort'!C380&gt;=0,'Calculations for Amort'!C380,"")</f>
        <v>0</v>
      </c>
      <c r="E392" s="65">
        <f t="shared" si="15"/>
        <v>0</v>
      </c>
      <c r="F392" s="16">
        <f t="shared" si="16"/>
        <v>0</v>
      </c>
      <c r="G392" s="65"/>
      <c r="H392" s="16">
        <f t="shared" si="17"/>
        <v>0</v>
      </c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  <c r="AV392" s="65"/>
      <c r="AW392" s="65"/>
      <c r="AX392" s="65"/>
      <c r="AY392" s="65"/>
      <c r="AZ392" s="65"/>
      <c r="BA392" s="65"/>
      <c r="BB392" s="65"/>
      <c r="BC392" s="65"/>
      <c r="BD392" s="65"/>
      <c r="BE392" s="65"/>
      <c r="BF392" s="65"/>
      <c r="BG392" s="65"/>
      <c r="BH392" s="65"/>
      <c r="BI392" s="65"/>
    </row>
    <row r="393" spans="2:61" ht="15">
      <c r="B393" s="31">
        <v>50161</v>
      </c>
      <c r="C393" s="32">
        <v>377</v>
      </c>
      <c r="D393" s="16">
        <f>IF('Calculations for Amort'!C381&gt;=0,'Calculations for Amort'!C381,"")</f>
        <v>0</v>
      </c>
      <c r="E393" s="65">
        <f t="shared" si="15"/>
        <v>0</v>
      </c>
      <c r="F393" s="16">
        <f t="shared" si="16"/>
        <v>0</v>
      </c>
      <c r="G393" s="65"/>
      <c r="H393" s="16">
        <f t="shared" si="17"/>
        <v>0</v>
      </c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  <c r="AV393" s="65"/>
      <c r="AW393" s="65"/>
      <c r="AX393" s="65"/>
      <c r="AY393" s="65"/>
      <c r="AZ393" s="65"/>
      <c r="BA393" s="65"/>
      <c r="BB393" s="65"/>
      <c r="BC393" s="65"/>
      <c r="BD393" s="65"/>
      <c r="BE393" s="65"/>
      <c r="BF393" s="65"/>
      <c r="BG393" s="65"/>
      <c r="BH393" s="65"/>
      <c r="BI393" s="65"/>
    </row>
    <row r="394" spans="2:61" ht="15">
      <c r="B394" s="31">
        <v>50192</v>
      </c>
      <c r="C394" s="33">
        <v>378</v>
      </c>
      <c r="D394" s="16">
        <f>IF('Calculations for Amort'!C382&gt;=0,'Calculations for Amort'!C382,"")</f>
        <v>0</v>
      </c>
      <c r="E394" s="65">
        <f t="shared" si="15"/>
        <v>0</v>
      </c>
      <c r="F394" s="16">
        <f t="shared" si="16"/>
        <v>0</v>
      </c>
      <c r="G394" s="65"/>
      <c r="H394" s="16">
        <f t="shared" si="17"/>
        <v>0</v>
      </c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  <c r="AV394" s="65"/>
      <c r="AW394" s="65"/>
      <c r="AX394" s="65"/>
      <c r="AY394" s="65"/>
      <c r="AZ394" s="65"/>
      <c r="BA394" s="65"/>
      <c r="BB394" s="65"/>
      <c r="BC394" s="65"/>
      <c r="BD394" s="65"/>
      <c r="BE394" s="65"/>
      <c r="BF394" s="65"/>
      <c r="BG394" s="65"/>
      <c r="BH394" s="65"/>
      <c r="BI394" s="65"/>
    </row>
    <row r="395" spans="2:61" ht="15">
      <c r="B395" s="31">
        <v>50222</v>
      </c>
      <c r="C395" s="32">
        <v>379</v>
      </c>
      <c r="D395" s="16">
        <f>IF('Calculations for Amort'!C383&gt;=0,'Calculations for Amort'!C383,"")</f>
        <v>0</v>
      </c>
      <c r="E395" s="65">
        <f t="shared" si="15"/>
        <v>0</v>
      </c>
      <c r="F395" s="16">
        <f t="shared" si="16"/>
        <v>0</v>
      </c>
      <c r="G395" s="65"/>
      <c r="H395" s="16">
        <f t="shared" si="17"/>
        <v>0</v>
      </c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  <c r="AV395" s="65"/>
      <c r="AW395" s="65"/>
      <c r="AX395" s="65"/>
      <c r="AY395" s="65"/>
      <c r="AZ395" s="65"/>
      <c r="BA395" s="65"/>
      <c r="BB395" s="65"/>
      <c r="BC395" s="65"/>
      <c r="BD395" s="65"/>
      <c r="BE395" s="65"/>
      <c r="BF395" s="65"/>
      <c r="BG395" s="65"/>
      <c r="BH395" s="65"/>
      <c r="BI395" s="65"/>
    </row>
    <row r="396" spans="2:61" ht="15">
      <c r="B396" s="31">
        <v>50253</v>
      </c>
      <c r="C396" s="33">
        <v>380</v>
      </c>
      <c r="D396" s="16">
        <f>IF('Calculations for Amort'!C384&gt;=0,'Calculations for Amort'!C384,"")</f>
        <v>0</v>
      </c>
      <c r="E396" s="65">
        <f t="shared" si="15"/>
        <v>0</v>
      </c>
      <c r="F396" s="16">
        <f t="shared" si="16"/>
        <v>0</v>
      </c>
      <c r="G396" s="65"/>
      <c r="H396" s="16">
        <f t="shared" si="17"/>
        <v>0</v>
      </c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  <c r="AV396" s="65"/>
      <c r="AW396" s="65"/>
      <c r="AX396" s="65"/>
      <c r="AY396" s="65"/>
      <c r="AZ396" s="65"/>
      <c r="BA396" s="65"/>
      <c r="BB396" s="65"/>
      <c r="BC396" s="65"/>
      <c r="BD396" s="65"/>
      <c r="BE396" s="65"/>
      <c r="BF396" s="65"/>
      <c r="BG396" s="65"/>
      <c r="BH396" s="65"/>
      <c r="BI396" s="65"/>
    </row>
    <row r="397" spans="2:61" ht="15">
      <c r="B397" s="31">
        <v>50284</v>
      </c>
      <c r="C397" s="32">
        <v>381</v>
      </c>
      <c r="D397" s="16">
        <f>IF('Calculations for Amort'!C385&gt;=0,'Calculations for Amort'!C385,"")</f>
        <v>0</v>
      </c>
      <c r="E397" s="65">
        <f t="shared" si="15"/>
        <v>0</v>
      </c>
      <c r="F397" s="16">
        <f t="shared" si="16"/>
        <v>0</v>
      </c>
      <c r="G397" s="65"/>
      <c r="H397" s="16">
        <f t="shared" si="17"/>
        <v>0</v>
      </c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  <c r="AV397" s="65"/>
      <c r="AW397" s="65"/>
      <c r="AX397" s="65"/>
      <c r="AY397" s="65"/>
      <c r="AZ397" s="65"/>
      <c r="BA397" s="65"/>
      <c r="BB397" s="65"/>
      <c r="BC397" s="65"/>
      <c r="BD397" s="65"/>
      <c r="BE397" s="65"/>
      <c r="BF397" s="65"/>
      <c r="BG397" s="65"/>
      <c r="BH397" s="65"/>
      <c r="BI397" s="65"/>
    </row>
    <row r="398" spans="2:61" ht="15">
      <c r="B398" s="31">
        <v>50314</v>
      </c>
      <c r="C398" s="33">
        <v>382</v>
      </c>
      <c r="D398" s="16">
        <f>IF('Calculations for Amort'!C386&gt;=0,'Calculations for Amort'!C386,"")</f>
        <v>0</v>
      </c>
      <c r="E398" s="65">
        <f t="shared" si="15"/>
        <v>0</v>
      </c>
      <c r="F398" s="16">
        <f t="shared" si="16"/>
        <v>0</v>
      </c>
      <c r="G398" s="65"/>
      <c r="H398" s="16">
        <f t="shared" si="17"/>
        <v>0</v>
      </c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  <c r="AV398" s="65"/>
      <c r="AW398" s="65"/>
      <c r="AX398" s="65"/>
      <c r="AY398" s="65"/>
      <c r="AZ398" s="65"/>
      <c r="BA398" s="65"/>
      <c r="BB398" s="65"/>
      <c r="BC398" s="65"/>
      <c r="BD398" s="65"/>
      <c r="BE398" s="65"/>
      <c r="BF398" s="65"/>
      <c r="BG398" s="65"/>
      <c r="BH398" s="65"/>
      <c r="BI398" s="65"/>
    </row>
    <row r="399" spans="2:61" ht="15">
      <c r="B399" s="31">
        <v>50345</v>
      </c>
      <c r="C399" s="32">
        <v>383</v>
      </c>
      <c r="D399" s="16">
        <f>IF('Calculations for Amort'!C387&gt;=0,'Calculations for Amort'!C387,"")</f>
        <v>0</v>
      </c>
      <c r="E399" s="65">
        <f t="shared" si="15"/>
        <v>0</v>
      </c>
      <c r="F399" s="16">
        <f t="shared" si="16"/>
        <v>0</v>
      </c>
      <c r="G399" s="65"/>
      <c r="H399" s="16">
        <f t="shared" si="17"/>
        <v>0</v>
      </c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  <c r="AV399" s="65"/>
      <c r="AW399" s="65"/>
      <c r="AX399" s="65"/>
      <c r="AY399" s="65"/>
      <c r="AZ399" s="65"/>
      <c r="BA399" s="65"/>
      <c r="BB399" s="65"/>
      <c r="BC399" s="65"/>
      <c r="BD399" s="65"/>
      <c r="BE399" s="65"/>
      <c r="BF399" s="65"/>
      <c r="BG399" s="65"/>
      <c r="BH399" s="65"/>
      <c r="BI399" s="65"/>
    </row>
    <row r="400" spans="2:61" ht="15">
      <c r="B400" s="31">
        <v>50375</v>
      </c>
      <c r="C400" s="33">
        <v>384</v>
      </c>
      <c r="D400" s="16">
        <f>IF('Calculations for Amort'!C388&gt;=0,'Calculations for Amort'!C388,"")</f>
        <v>0</v>
      </c>
      <c r="E400" s="65">
        <f t="shared" si="15"/>
        <v>0</v>
      </c>
      <c r="F400" s="16">
        <f t="shared" si="16"/>
        <v>0</v>
      </c>
      <c r="G400" s="65"/>
      <c r="H400" s="16">
        <f t="shared" si="17"/>
        <v>0</v>
      </c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  <c r="AV400" s="65"/>
      <c r="AW400" s="65"/>
      <c r="AX400" s="65"/>
      <c r="AY400" s="65"/>
      <c r="AZ400" s="65"/>
      <c r="BA400" s="65"/>
      <c r="BB400" s="65"/>
      <c r="BC400" s="65"/>
      <c r="BD400" s="65"/>
      <c r="BE400" s="65"/>
      <c r="BF400" s="65"/>
      <c r="BG400" s="65"/>
      <c r="BH400" s="65"/>
      <c r="BI400" s="65"/>
    </row>
    <row r="401" spans="2:61" ht="15">
      <c r="B401" s="31">
        <v>50406</v>
      </c>
      <c r="C401" s="32">
        <v>385</v>
      </c>
      <c r="D401" s="16">
        <f>IF('Calculations for Amort'!C389&gt;=0,'Calculations for Amort'!C389,"")</f>
        <v>0</v>
      </c>
      <c r="E401" s="65">
        <f t="shared" ref="E401:E414" si="18">D401</f>
        <v>0</v>
      </c>
      <c r="F401" s="16">
        <f t="shared" ref="F401:F412" si="19">D401-D402</f>
        <v>0</v>
      </c>
      <c r="G401" s="65"/>
      <c r="H401" s="16">
        <f t="shared" ref="H401:H414" si="20">D401*(B402-B401)/360*$B$9</f>
        <v>0</v>
      </c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  <c r="AV401" s="65"/>
      <c r="AW401" s="65"/>
      <c r="AX401" s="65"/>
      <c r="AY401" s="65"/>
      <c r="AZ401" s="65"/>
      <c r="BA401" s="65"/>
      <c r="BB401" s="65"/>
      <c r="BC401" s="65"/>
      <c r="BD401" s="65"/>
      <c r="BE401" s="65"/>
      <c r="BF401" s="65"/>
      <c r="BG401" s="65"/>
      <c r="BH401" s="65"/>
      <c r="BI401" s="65"/>
    </row>
    <row r="402" spans="2:61" ht="15">
      <c r="B402" s="31">
        <v>50437</v>
      </c>
      <c r="C402" s="33">
        <v>386</v>
      </c>
      <c r="D402" s="16">
        <f>IF('Calculations for Amort'!C390&gt;=0,'Calculations for Amort'!C390,"")</f>
        <v>0</v>
      </c>
      <c r="E402" s="65">
        <f t="shared" si="18"/>
        <v>0</v>
      </c>
      <c r="F402" s="16">
        <f t="shared" si="19"/>
        <v>0</v>
      </c>
      <c r="G402" s="65"/>
      <c r="H402" s="16">
        <f t="shared" si="20"/>
        <v>0</v>
      </c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  <c r="AV402" s="65"/>
      <c r="AW402" s="65"/>
      <c r="AX402" s="65"/>
      <c r="AY402" s="65"/>
      <c r="AZ402" s="65"/>
      <c r="BA402" s="65"/>
      <c r="BB402" s="65"/>
      <c r="BC402" s="65"/>
      <c r="BD402" s="65"/>
      <c r="BE402" s="65"/>
      <c r="BF402" s="65"/>
      <c r="BG402" s="65"/>
      <c r="BH402" s="65"/>
      <c r="BI402" s="65"/>
    </row>
    <row r="403" spans="2:61" ht="15">
      <c r="B403" s="31">
        <v>50465</v>
      </c>
      <c r="C403" s="32">
        <v>387</v>
      </c>
      <c r="D403" s="16">
        <f>IF('Calculations for Amort'!C391&gt;=0,'Calculations for Amort'!C391,"")</f>
        <v>0</v>
      </c>
      <c r="E403" s="65">
        <f t="shared" si="18"/>
        <v>0</v>
      </c>
      <c r="F403" s="16">
        <f t="shared" si="19"/>
        <v>0</v>
      </c>
      <c r="G403" s="65"/>
      <c r="H403" s="16">
        <f t="shared" si="20"/>
        <v>0</v>
      </c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  <c r="AV403" s="65"/>
      <c r="AW403" s="65"/>
      <c r="AX403" s="65"/>
      <c r="AY403" s="65"/>
      <c r="AZ403" s="65"/>
      <c r="BA403" s="65"/>
      <c r="BB403" s="65"/>
      <c r="BC403" s="65"/>
      <c r="BD403" s="65"/>
      <c r="BE403" s="65"/>
      <c r="BF403" s="65"/>
      <c r="BG403" s="65"/>
      <c r="BH403" s="65"/>
      <c r="BI403" s="65"/>
    </row>
    <row r="404" spans="2:61" ht="15">
      <c r="B404" s="31">
        <v>50496</v>
      </c>
      <c r="C404" s="33">
        <v>388</v>
      </c>
      <c r="D404" s="16">
        <f>IF('Calculations for Amort'!C392&gt;=0,'Calculations for Amort'!C392,"")</f>
        <v>0</v>
      </c>
      <c r="E404" s="65">
        <f t="shared" si="18"/>
        <v>0</v>
      </c>
      <c r="F404" s="16">
        <f t="shared" si="19"/>
        <v>0</v>
      </c>
      <c r="G404" s="65"/>
      <c r="H404" s="16">
        <f t="shared" si="20"/>
        <v>0</v>
      </c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  <c r="AV404" s="65"/>
      <c r="AW404" s="65"/>
      <c r="AX404" s="65"/>
      <c r="AY404" s="65"/>
      <c r="AZ404" s="65"/>
      <c r="BA404" s="65"/>
      <c r="BB404" s="65"/>
      <c r="BC404" s="65"/>
      <c r="BD404" s="65"/>
      <c r="BE404" s="65"/>
      <c r="BF404" s="65"/>
      <c r="BG404" s="65"/>
      <c r="BH404" s="65"/>
      <c r="BI404" s="65"/>
    </row>
    <row r="405" spans="2:61" ht="15">
      <c r="B405" s="31">
        <v>50526</v>
      </c>
      <c r="C405" s="32">
        <v>389</v>
      </c>
      <c r="D405" s="16">
        <f>IF('Calculations for Amort'!C393&gt;=0,'Calculations for Amort'!C393,"")</f>
        <v>0</v>
      </c>
      <c r="E405" s="65">
        <f t="shared" si="18"/>
        <v>0</v>
      </c>
      <c r="F405" s="16">
        <f t="shared" si="19"/>
        <v>0</v>
      </c>
      <c r="G405" s="65"/>
      <c r="H405" s="16">
        <f t="shared" si="20"/>
        <v>0</v>
      </c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  <c r="AV405" s="65"/>
      <c r="AW405" s="65"/>
      <c r="AX405" s="65"/>
      <c r="AY405" s="65"/>
      <c r="AZ405" s="65"/>
      <c r="BA405" s="65"/>
      <c r="BB405" s="65"/>
      <c r="BC405" s="65"/>
      <c r="BD405" s="65"/>
      <c r="BE405" s="65"/>
      <c r="BF405" s="65"/>
      <c r="BG405" s="65"/>
      <c r="BH405" s="65"/>
      <c r="BI405" s="65"/>
    </row>
    <row r="406" spans="2:61" ht="15">
      <c r="B406" s="31">
        <v>50557</v>
      </c>
      <c r="C406" s="33">
        <v>390</v>
      </c>
      <c r="D406" s="16">
        <f>IF('Calculations for Amort'!C394&gt;=0,'Calculations for Amort'!C394,"")</f>
        <v>0</v>
      </c>
      <c r="E406" s="65">
        <f t="shared" si="18"/>
        <v>0</v>
      </c>
      <c r="F406" s="16">
        <f t="shared" si="19"/>
        <v>0</v>
      </c>
      <c r="G406" s="65"/>
      <c r="H406" s="16">
        <f t="shared" si="20"/>
        <v>0</v>
      </c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  <c r="AV406" s="65"/>
      <c r="AW406" s="65"/>
      <c r="AX406" s="65"/>
      <c r="AY406" s="65"/>
      <c r="AZ406" s="65"/>
      <c r="BA406" s="65"/>
      <c r="BB406" s="65"/>
      <c r="BC406" s="65"/>
      <c r="BD406" s="65"/>
      <c r="BE406" s="65"/>
      <c r="BF406" s="65"/>
      <c r="BG406" s="65"/>
      <c r="BH406" s="65"/>
      <c r="BI406" s="65"/>
    </row>
    <row r="407" spans="2:61" ht="15">
      <c r="B407" s="31">
        <v>50587</v>
      </c>
      <c r="C407" s="32">
        <v>391</v>
      </c>
      <c r="D407" s="16">
        <f>IF('Calculations for Amort'!C395&gt;=0,'Calculations for Amort'!C395,"")</f>
        <v>0</v>
      </c>
      <c r="E407" s="65">
        <f t="shared" si="18"/>
        <v>0</v>
      </c>
      <c r="F407" s="16">
        <f t="shared" si="19"/>
        <v>0</v>
      </c>
      <c r="G407" s="65"/>
      <c r="H407" s="16">
        <f t="shared" si="20"/>
        <v>0</v>
      </c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  <c r="AV407" s="65"/>
      <c r="AW407" s="65"/>
      <c r="AX407" s="65"/>
      <c r="AY407" s="65"/>
      <c r="AZ407" s="65"/>
      <c r="BA407" s="65"/>
      <c r="BB407" s="65"/>
      <c r="BC407" s="65"/>
      <c r="BD407" s="65"/>
      <c r="BE407" s="65"/>
      <c r="BF407" s="65"/>
      <c r="BG407" s="65"/>
      <c r="BH407" s="65"/>
      <c r="BI407" s="65"/>
    </row>
    <row r="408" spans="2:61" ht="15">
      <c r="B408" s="31">
        <v>50618</v>
      </c>
      <c r="C408" s="33">
        <v>392</v>
      </c>
      <c r="D408" s="16">
        <f>IF('Calculations for Amort'!C396&gt;=0,'Calculations for Amort'!C396,"")</f>
        <v>0</v>
      </c>
      <c r="E408" s="65">
        <f t="shared" si="18"/>
        <v>0</v>
      </c>
      <c r="F408" s="16">
        <f t="shared" si="19"/>
        <v>0</v>
      </c>
      <c r="G408" s="65"/>
      <c r="H408" s="16">
        <f t="shared" si="20"/>
        <v>0</v>
      </c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  <c r="AV408" s="65"/>
      <c r="AW408" s="65"/>
      <c r="AX408" s="65"/>
      <c r="AY408" s="65"/>
      <c r="AZ408" s="65"/>
      <c r="BA408" s="65"/>
      <c r="BB408" s="65"/>
      <c r="BC408" s="65"/>
      <c r="BD408" s="65"/>
      <c r="BE408" s="65"/>
      <c r="BF408" s="65"/>
      <c r="BG408" s="65"/>
      <c r="BH408" s="65"/>
      <c r="BI408" s="65"/>
    </row>
    <row r="409" spans="2:61" ht="15">
      <c r="B409" s="31">
        <v>50649</v>
      </c>
      <c r="C409" s="32">
        <v>393</v>
      </c>
      <c r="D409" s="16">
        <f>IF('Calculations for Amort'!C397&gt;=0,'Calculations for Amort'!C397,"")</f>
        <v>0</v>
      </c>
      <c r="E409" s="65">
        <f t="shared" si="18"/>
        <v>0</v>
      </c>
      <c r="F409" s="16">
        <f t="shared" si="19"/>
        <v>0</v>
      </c>
      <c r="G409" s="65"/>
      <c r="H409" s="16">
        <f t="shared" si="20"/>
        <v>0</v>
      </c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  <c r="AV409" s="65"/>
      <c r="AW409" s="65"/>
      <c r="AX409" s="65"/>
      <c r="AY409" s="65"/>
      <c r="AZ409" s="65"/>
      <c r="BA409" s="65"/>
      <c r="BB409" s="65"/>
      <c r="BC409" s="65"/>
      <c r="BD409" s="65"/>
      <c r="BE409" s="65"/>
      <c r="BF409" s="65"/>
      <c r="BG409" s="65"/>
      <c r="BH409" s="65"/>
      <c r="BI409" s="65"/>
    </row>
    <row r="410" spans="2:61" ht="15">
      <c r="B410" s="31">
        <v>50679</v>
      </c>
      <c r="C410" s="33">
        <v>394</v>
      </c>
      <c r="D410" s="16">
        <f>IF('Calculations for Amort'!C398&gt;=0,'Calculations for Amort'!C398,"")</f>
        <v>0</v>
      </c>
      <c r="E410" s="65">
        <f t="shared" si="18"/>
        <v>0</v>
      </c>
      <c r="F410" s="16">
        <f t="shared" si="19"/>
        <v>0</v>
      </c>
      <c r="G410" s="65"/>
      <c r="H410" s="16">
        <f t="shared" si="20"/>
        <v>0</v>
      </c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  <c r="AV410" s="65"/>
      <c r="AW410" s="65"/>
      <c r="AX410" s="65"/>
      <c r="AY410" s="65"/>
      <c r="AZ410" s="65"/>
      <c r="BA410" s="65"/>
      <c r="BB410" s="65"/>
      <c r="BC410" s="65"/>
      <c r="BD410" s="65"/>
      <c r="BE410" s="65"/>
      <c r="BF410" s="65"/>
      <c r="BG410" s="65"/>
      <c r="BH410" s="65"/>
      <c r="BI410" s="65"/>
    </row>
    <row r="411" spans="2:61" ht="15">
      <c r="B411" s="31">
        <v>50710</v>
      </c>
      <c r="C411" s="32">
        <v>395</v>
      </c>
      <c r="D411" s="16">
        <f>IF('Calculations for Amort'!C399&gt;=0,'Calculations for Amort'!C399,"")</f>
        <v>0</v>
      </c>
      <c r="E411" s="65">
        <f t="shared" si="18"/>
        <v>0</v>
      </c>
      <c r="F411" s="16">
        <f t="shared" si="19"/>
        <v>0</v>
      </c>
      <c r="G411" s="65"/>
      <c r="H411" s="16">
        <f t="shared" si="20"/>
        <v>0</v>
      </c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  <c r="AV411" s="65"/>
      <c r="AW411" s="65"/>
      <c r="AX411" s="65"/>
      <c r="AY411" s="65"/>
      <c r="AZ411" s="65"/>
      <c r="BA411" s="65"/>
      <c r="BB411" s="65"/>
      <c r="BC411" s="65"/>
      <c r="BD411" s="65"/>
      <c r="BE411" s="65"/>
      <c r="BF411" s="65"/>
      <c r="BG411" s="65"/>
      <c r="BH411" s="65"/>
      <c r="BI411" s="65"/>
    </row>
    <row r="412" spans="2:61" ht="15">
      <c r="B412" s="31">
        <v>50740</v>
      </c>
      <c r="C412" s="33">
        <v>396</v>
      </c>
      <c r="D412" s="16">
        <f>IF('Calculations for Amort'!C400&gt;=0,'Calculations for Amort'!C400,"")</f>
        <v>0</v>
      </c>
      <c r="E412" s="65">
        <f t="shared" si="18"/>
        <v>0</v>
      </c>
      <c r="F412" s="16">
        <f t="shared" si="19"/>
        <v>0</v>
      </c>
      <c r="G412" s="65"/>
      <c r="H412" s="16">
        <f t="shared" si="20"/>
        <v>0</v>
      </c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  <c r="AV412" s="65"/>
      <c r="AW412" s="65"/>
      <c r="AX412" s="65"/>
      <c r="AY412" s="65"/>
      <c r="AZ412" s="65"/>
      <c r="BA412" s="65"/>
      <c r="BB412" s="65"/>
      <c r="BC412" s="65"/>
      <c r="BD412" s="65"/>
      <c r="BE412" s="65"/>
      <c r="BF412" s="65"/>
      <c r="BG412" s="65"/>
      <c r="BH412" s="65"/>
      <c r="BI412" s="65"/>
    </row>
    <row r="413" spans="2:61" ht="15">
      <c r="B413" s="31">
        <v>50771</v>
      </c>
      <c r="C413" s="32">
        <v>397</v>
      </c>
      <c r="D413" s="16">
        <f>IF('Calculations for Amort'!C401&gt;=0,'Calculations for Amort'!C401,"")</f>
        <v>0</v>
      </c>
      <c r="E413" s="65">
        <f t="shared" si="18"/>
        <v>0</v>
      </c>
      <c r="F413" s="65"/>
      <c r="G413" s="65"/>
      <c r="H413" s="16">
        <f t="shared" si="20"/>
        <v>0</v>
      </c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  <c r="AV413" s="65"/>
      <c r="AW413" s="65"/>
      <c r="AX413" s="65"/>
      <c r="AY413" s="65"/>
      <c r="AZ413" s="65"/>
      <c r="BA413" s="65"/>
      <c r="BB413" s="65"/>
      <c r="BC413" s="65"/>
      <c r="BD413" s="65"/>
      <c r="BE413" s="65"/>
      <c r="BF413" s="65"/>
      <c r="BG413" s="65"/>
      <c r="BH413" s="65"/>
      <c r="BI413" s="65"/>
    </row>
    <row r="414" spans="2:61" ht="15">
      <c r="B414" s="31">
        <v>50802</v>
      </c>
      <c r="C414" s="33">
        <v>398</v>
      </c>
      <c r="D414" s="16">
        <f>IF('Calculations for Amort'!C402&gt;=0,'Calculations for Amort'!C402,"")</f>
        <v>0</v>
      </c>
      <c r="E414" s="65">
        <f t="shared" si="18"/>
        <v>0</v>
      </c>
      <c r="F414" s="65"/>
      <c r="G414" s="65"/>
      <c r="H414" s="16">
        <f t="shared" si="20"/>
        <v>0</v>
      </c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  <c r="AV414" s="65"/>
      <c r="AW414" s="65"/>
      <c r="AX414" s="65"/>
      <c r="AY414" s="65"/>
      <c r="AZ414" s="65"/>
      <c r="BA414" s="65"/>
      <c r="BB414" s="65"/>
      <c r="BC414" s="65"/>
      <c r="BD414" s="65"/>
      <c r="BE414" s="65"/>
      <c r="BF414" s="65"/>
      <c r="BG414" s="65"/>
      <c r="BH414" s="65"/>
      <c r="BI414" s="65"/>
    </row>
    <row r="415" spans="2:61" ht="15">
      <c r="B415" s="65"/>
      <c r="C415" s="65"/>
      <c r="D415" s="35"/>
      <c r="E415" s="65"/>
      <c r="F415" s="65"/>
      <c r="G415" s="65"/>
      <c r="H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  <c r="AV415" s="65"/>
      <c r="AW415" s="65"/>
      <c r="AX415" s="65"/>
      <c r="AY415" s="65"/>
      <c r="AZ415" s="65"/>
      <c r="BA415" s="65"/>
      <c r="BB415" s="65"/>
      <c r="BC415" s="65"/>
      <c r="BD415" s="65"/>
      <c r="BE415" s="65"/>
      <c r="BF415" s="65"/>
      <c r="BG415" s="65"/>
      <c r="BH415" s="65"/>
      <c r="BI415" s="65"/>
    </row>
    <row r="416" spans="2:61" ht="15">
      <c r="B416" s="65"/>
      <c r="C416" s="65"/>
      <c r="D416" s="35"/>
      <c r="E416" s="65"/>
      <c r="F416" s="65"/>
      <c r="G416" s="65"/>
      <c r="H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  <c r="AV416" s="65"/>
      <c r="AW416" s="65"/>
      <c r="AX416" s="65"/>
      <c r="AY416" s="65"/>
      <c r="AZ416" s="65"/>
      <c r="BA416" s="65"/>
      <c r="BB416" s="65"/>
      <c r="BC416" s="65"/>
      <c r="BD416" s="65"/>
      <c r="BE416" s="65"/>
      <c r="BF416" s="65"/>
      <c r="BG416" s="65"/>
      <c r="BH416" s="65"/>
      <c r="BI416" s="65"/>
    </row>
    <row r="417" spans="4:61" ht="15">
      <c r="D417" s="35"/>
      <c r="E417" s="65"/>
      <c r="F417" s="65"/>
      <c r="G417" s="65"/>
      <c r="H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  <c r="AV417" s="65"/>
      <c r="AW417" s="65"/>
      <c r="AX417" s="65"/>
      <c r="AY417" s="65"/>
      <c r="AZ417" s="65"/>
      <c r="BA417" s="65"/>
      <c r="BB417" s="65"/>
      <c r="BC417" s="65"/>
      <c r="BD417" s="65"/>
      <c r="BE417" s="65"/>
      <c r="BF417" s="65"/>
      <c r="BG417" s="65"/>
      <c r="BH417" s="65"/>
      <c r="BI417" s="65"/>
    </row>
    <row r="418" spans="4:61" ht="15">
      <c r="D418" s="35"/>
      <c r="E418" s="65"/>
      <c r="F418" s="65"/>
      <c r="G418" s="65"/>
      <c r="H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  <c r="AV418" s="65"/>
      <c r="AW418" s="65"/>
      <c r="AX418" s="65"/>
      <c r="AY418" s="65"/>
      <c r="AZ418" s="65"/>
      <c r="BA418" s="65"/>
      <c r="BB418" s="65"/>
      <c r="BC418" s="65"/>
      <c r="BD418" s="65"/>
      <c r="BE418" s="65"/>
      <c r="BF418" s="65"/>
      <c r="BG418" s="65"/>
      <c r="BH418" s="65"/>
      <c r="BI418" s="65"/>
    </row>
    <row r="419" spans="4:61" ht="15">
      <c r="D419" s="35"/>
      <c r="E419" s="65"/>
      <c r="F419" s="65"/>
      <c r="G419" s="65"/>
      <c r="H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  <c r="AV419" s="65"/>
      <c r="AW419" s="65"/>
      <c r="AX419" s="65"/>
      <c r="AY419" s="65"/>
      <c r="AZ419" s="65"/>
      <c r="BA419" s="65"/>
      <c r="BB419" s="65"/>
      <c r="BC419" s="65"/>
      <c r="BD419" s="65"/>
      <c r="BE419" s="65"/>
      <c r="BF419" s="65"/>
      <c r="BG419" s="65"/>
      <c r="BH419" s="65"/>
      <c r="BI419" s="65"/>
    </row>
    <row r="420" spans="4:61" ht="15">
      <c r="D420" s="35"/>
      <c r="E420" s="65"/>
      <c r="F420" s="65"/>
    </row>
    <row r="421" spans="4:61" ht="15">
      <c r="D421" s="35"/>
      <c r="E421" s="65"/>
      <c r="F421" s="65"/>
    </row>
    <row r="422" spans="4:61" ht="15">
      <c r="D422" s="35"/>
      <c r="E422" s="65"/>
      <c r="F422" s="65"/>
    </row>
    <row r="423" spans="4:61" ht="15">
      <c r="D423" s="35"/>
      <c r="E423" s="65"/>
      <c r="F423" s="65"/>
    </row>
    <row r="424" spans="4:61" ht="15">
      <c r="D424" s="35"/>
      <c r="E424" s="65"/>
      <c r="F424" s="65"/>
    </row>
    <row r="425" spans="4:61" ht="15">
      <c r="D425" s="35"/>
      <c r="E425" s="65"/>
      <c r="F425" s="65"/>
    </row>
    <row r="426" spans="4:61" ht="15">
      <c r="D426" s="35"/>
      <c r="E426" s="65"/>
      <c r="F426" s="65"/>
    </row>
    <row r="427" spans="4:61" ht="15">
      <c r="D427" s="35"/>
      <c r="E427" s="65"/>
      <c r="F427" s="65"/>
    </row>
    <row r="428" spans="4:61" ht="15">
      <c r="D428" s="35"/>
      <c r="E428" s="65"/>
      <c r="F428" s="65"/>
    </row>
    <row r="429" spans="4:61" ht="15">
      <c r="D429" s="35"/>
      <c r="E429" s="65"/>
      <c r="F429" s="65"/>
    </row>
    <row r="430" spans="4:61" ht="15">
      <c r="D430" s="35"/>
      <c r="E430" s="65"/>
      <c r="F430" s="65"/>
    </row>
    <row r="431" spans="4:61" ht="15">
      <c r="D431" s="35"/>
      <c r="E431" s="65"/>
      <c r="F431" s="65"/>
    </row>
    <row r="432" spans="4:61" ht="15">
      <c r="D432" s="35"/>
      <c r="E432" s="65"/>
      <c r="F432" s="65"/>
    </row>
    <row r="433" spans="4:4" ht="15">
      <c r="D433" s="35"/>
    </row>
    <row r="434" spans="4:4" ht="15">
      <c r="D434" s="35"/>
    </row>
    <row r="435" spans="4:4" ht="15">
      <c r="D435" s="35"/>
    </row>
    <row r="436" spans="4:4" ht="15">
      <c r="D436" s="35"/>
    </row>
    <row r="437" spans="4:4" ht="15">
      <c r="D437" s="35"/>
    </row>
    <row r="438" spans="4:4" ht="15">
      <c r="D438" s="35"/>
    </row>
    <row r="439" spans="4:4" ht="15">
      <c r="D439" s="35"/>
    </row>
    <row r="440" spans="4:4" ht="15">
      <c r="D440" s="35"/>
    </row>
    <row r="441" spans="4:4" ht="15">
      <c r="D441" s="35"/>
    </row>
    <row r="442" spans="4:4" ht="15">
      <c r="D442" s="35"/>
    </row>
    <row r="443" spans="4:4" ht="15">
      <c r="D443" s="35"/>
    </row>
    <row r="444" spans="4:4" ht="15">
      <c r="D444" s="35"/>
    </row>
    <row r="445" spans="4:4" ht="15">
      <c r="D445" s="35"/>
    </row>
    <row r="446" spans="4:4" ht="15">
      <c r="D446" s="35"/>
    </row>
    <row r="447" spans="4:4" ht="15">
      <c r="D447" s="35"/>
    </row>
    <row r="448" spans="4:4" ht="15">
      <c r="D448" s="35"/>
    </row>
    <row r="449" spans="4:4" ht="15">
      <c r="D449" s="35"/>
    </row>
    <row r="450" spans="4:4" ht="15">
      <c r="D450" s="35"/>
    </row>
    <row r="451" spans="4:4" ht="15">
      <c r="D451" s="35"/>
    </row>
    <row r="452" spans="4:4" ht="15">
      <c r="D452" s="35"/>
    </row>
    <row r="453" spans="4:4" ht="15">
      <c r="D453" s="35"/>
    </row>
    <row r="454" spans="4:4" ht="15">
      <c r="D454" s="35"/>
    </row>
    <row r="455" spans="4:4" ht="15">
      <c r="D455" s="35"/>
    </row>
    <row r="456" spans="4:4" ht="15">
      <c r="D456" s="35"/>
    </row>
    <row r="457" spans="4:4" ht="15">
      <c r="D457" s="35"/>
    </row>
    <row r="458" spans="4:4" ht="15">
      <c r="D458" s="35"/>
    </row>
    <row r="459" spans="4:4" ht="15">
      <c r="D459" s="35"/>
    </row>
    <row r="460" spans="4:4" ht="15">
      <c r="D460" s="35"/>
    </row>
    <row r="461" spans="4:4">
      <c r="D461" s="128"/>
    </row>
    <row r="462" spans="4:4">
      <c r="D462" s="128"/>
    </row>
    <row r="463" spans="4:4">
      <c r="D463" s="128"/>
    </row>
    <row r="464" spans="4:4">
      <c r="D464" s="128"/>
    </row>
    <row r="465" spans="4:4">
      <c r="D465" s="128"/>
    </row>
    <row r="466" spans="4:4">
      <c r="D466" s="128"/>
    </row>
    <row r="467" spans="4:4">
      <c r="D467" s="128"/>
    </row>
    <row r="468" spans="4:4">
      <c r="D468" s="128"/>
    </row>
    <row r="469" spans="4:4">
      <c r="D469" s="128"/>
    </row>
    <row r="470" spans="4:4">
      <c r="D470" s="128"/>
    </row>
    <row r="471" spans="4:4">
      <c r="D471" s="128"/>
    </row>
    <row r="472" spans="4:4">
      <c r="D472" s="128"/>
    </row>
    <row r="473" spans="4:4">
      <c r="D473" s="128"/>
    </row>
    <row r="474" spans="4:4">
      <c r="D474" s="128"/>
    </row>
    <row r="475" spans="4:4">
      <c r="D475" s="128"/>
    </row>
    <row r="476" spans="4:4">
      <c r="D476" s="128"/>
    </row>
    <row r="477" spans="4:4">
      <c r="D477" s="128"/>
    </row>
    <row r="478" spans="4:4">
      <c r="D478" s="128"/>
    </row>
    <row r="479" spans="4:4">
      <c r="D479" s="128"/>
    </row>
    <row r="480" spans="4:4">
      <c r="D480" s="128"/>
    </row>
    <row r="481" spans="1:20">
      <c r="A481" s="65"/>
      <c r="B481" s="65"/>
      <c r="C481" s="65"/>
      <c r="D481" s="128"/>
      <c r="E481" s="65"/>
      <c r="F481" s="65"/>
    </row>
    <row r="482" spans="1:20">
      <c r="A482" s="65"/>
      <c r="B482" s="65"/>
      <c r="C482" s="65"/>
      <c r="D482" s="128"/>
      <c r="E482" s="65"/>
      <c r="F482" s="65"/>
    </row>
    <row r="483" spans="1:20">
      <c r="A483" s="65"/>
      <c r="B483" s="65"/>
      <c r="C483" s="65"/>
      <c r="D483" s="128"/>
      <c r="E483" s="65"/>
      <c r="F483" s="65"/>
    </row>
    <row r="484" spans="1:20">
      <c r="A484" s="65"/>
      <c r="B484" s="65"/>
      <c r="C484" s="65"/>
      <c r="D484" s="128"/>
      <c r="E484" s="65"/>
      <c r="F484" s="65"/>
    </row>
    <row r="485" spans="1:20">
      <c r="A485" s="65"/>
      <c r="B485" s="65"/>
      <c r="C485" s="65"/>
      <c r="D485" s="128"/>
      <c r="E485" s="65"/>
      <c r="F485" s="65"/>
    </row>
    <row r="486" spans="1:20">
      <c r="A486" s="65"/>
      <c r="B486" s="65"/>
      <c r="C486" s="65"/>
      <c r="D486" s="128"/>
      <c r="E486" s="65"/>
      <c r="F486" s="65"/>
    </row>
    <row r="487" spans="1:20">
      <c r="A487" s="65"/>
      <c r="B487" s="65"/>
      <c r="C487" s="65"/>
      <c r="D487" s="128"/>
      <c r="E487" s="65"/>
      <c r="F487" s="65"/>
      <c r="I487" s="208"/>
      <c r="J487" s="208"/>
    </row>
    <row r="488" spans="1:20">
      <c r="A488" s="210"/>
      <c r="B488" s="210"/>
      <c r="C488" s="65"/>
      <c r="D488" s="128"/>
      <c r="E488" s="65"/>
      <c r="F488" s="65"/>
      <c r="I488" s="208"/>
      <c r="J488" s="208"/>
    </row>
    <row r="489" spans="1:20">
      <c r="A489" s="211"/>
      <c r="B489" s="211"/>
      <c r="C489" s="65"/>
      <c r="D489" s="128"/>
      <c r="E489" s="65"/>
      <c r="F489" s="65"/>
      <c r="I489" s="36"/>
      <c r="J489" s="37"/>
    </row>
    <row r="490" spans="1:20">
      <c r="A490" s="38"/>
      <c r="B490" s="39"/>
      <c r="C490" s="65"/>
      <c r="D490" s="128"/>
      <c r="E490" s="65"/>
      <c r="F490" s="65"/>
    </row>
    <row r="491" spans="1:20">
      <c r="A491" s="65"/>
      <c r="B491" s="65"/>
      <c r="C491" s="65"/>
      <c r="D491" s="128"/>
      <c r="E491" s="65"/>
      <c r="F491" s="65"/>
      <c r="I491" s="40"/>
      <c r="J491" s="40"/>
    </row>
    <row r="492" spans="1:20" s="41" customFormat="1" ht="11.25" customHeight="1">
      <c r="C492" s="210"/>
      <c r="D492" s="212"/>
      <c r="E492" s="208"/>
      <c r="F492" s="208"/>
      <c r="G492" s="208"/>
      <c r="H492" s="208"/>
      <c r="I492" s="40"/>
      <c r="J492" s="40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</row>
    <row r="493" spans="1:20" s="41" customFormat="1" ht="11.25" customHeight="1">
      <c r="C493" s="211"/>
      <c r="D493" s="213"/>
      <c r="E493" s="209"/>
      <c r="F493" s="208"/>
      <c r="G493" s="208"/>
      <c r="H493" s="208"/>
      <c r="I493" s="42"/>
      <c r="J493" s="43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</row>
    <row r="494" spans="1:20" s="38" customFormat="1">
      <c r="A494" s="44"/>
      <c r="B494" s="44"/>
      <c r="D494" s="45"/>
      <c r="E494" s="46"/>
      <c r="F494" s="37"/>
      <c r="G494" s="47"/>
      <c r="H494" s="36"/>
      <c r="I494" s="1"/>
      <c r="J494" s="1"/>
      <c r="K494" s="48"/>
      <c r="L494" s="49"/>
      <c r="M494" s="49"/>
      <c r="N494" s="50"/>
      <c r="O494" s="50"/>
      <c r="P494" s="50"/>
      <c r="Q494" s="50"/>
      <c r="R494" s="50"/>
      <c r="S494" s="50"/>
      <c r="T494" s="50"/>
    </row>
    <row r="495" spans="1:20">
      <c r="A495" s="65"/>
      <c r="B495" s="65"/>
      <c r="C495" s="65"/>
      <c r="D495" s="128"/>
      <c r="E495" s="65"/>
      <c r="F495" s="65"/>
      <c r="I495" s="208"/>
      <c r="J495" s="208"/>
    </row>
    <row r="496" spans="1:20">
      <c r="A496" s="210"/>
      <c r="B496" s="210"/>
      <c r="C496" s="41"/>
      <c r="D496" s="51"/>
      <c r="E496" s="40"/>
      <c r="F496" s="40"/>
      <c r="G496" s="40"/>
      <c r="H496" s="40"/>
      <c r="I496" s="208"/>
      <c r="J496" s="208"/>
      <c r="K496" s="40"/>
      <c r="L496" s="40"/>
      <c r="M496" s="40"/>
    </row>
    <row r="497" spans="1:20">
      <c r="A497" s="211"/>
      <c r="B497" s="211"/>
      <c r="C497" s="41"/>
      <c r="D497" s="51"/>
      <c r="E497" s="40"/>
      <c r="F497" s="40"/>
      <c r="G497" s="40"/>
      <c r="H497" s="40"/>
      <c r="I497" s="36"/>
      <c r="J497" s="37"/>
    </row>
    <row r="498" spans="1:20">
      <c r="A498" s="38"/>
      <c r="B498" s="39"/>
      <c r="C498" s="38"/>
      <c r="D498" s="52"/>
      <c r="E498" s="38"/>
      <c r="F498" s="53"/>
      <c r="G498" s="53"/>
      <c r="H498" s="37"/>
    </row>
    <row r="499" spans="1:20">
      <c r="A499" s="65"/>
      <c r="B499" s="65"/>
      <c r="C499" s="65"/>
      <c r="D499" s="128"/>
      <c r="E499" s="65"/>
      <c r="F499" s="65"/>
    </row>
    <row r="500" spans="1:20">
      <c r="A500" s="65"/>
      <c r="B500" s="65"/>
      <c r="C500" s="210"/>
      <c r="D500" s="212"/>
      <c r="E500" s="208"/>
      <c r="F500" s="208"/>
      <c r="G500" s="208"/>
      <c r="H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</row>
    <row r="501" spans="1:20">
      <c r="A501" s="65"/>
      <c r="B501" s="65"/>
      <c r="C501" s="211"/>
      <c r="D501" s="213"/>
      <c r="E501" s="209"/>
      <c r="F501" s="208"/>
      <c r="G501" s="208"/>
      <c r="H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</row>
    <row r="502" spans="1:20">
      <c r="A502" s="65"/>
      <c r="B502" s="65"/>
      <c r="C502" s="38"/>
      <c r="D502" s="45"/>
      <c r="E502" s="46"/>
      <c r="F502" s="37"/>
      <c r="G502" s="47"/>
      <c r="H502" s="36"/>
      <c r="K502" s="48"/>
      <c r="L502" s="49"/>
      <c r="M502" s="49"/>
      <c r="N502" s="50"/>
      <c r="O502" s="50"/>
      <c r="P502" s="50"/>
      <c r="Q502" s="37"/>
      <c r="R502" s="37"/>
      <c r="S502" s="37"/>
      <c r="T502" s="37"/>
    </row>
    <row r="503" spans="1:20">
      <c r="A503" s="65"/>
      <c r="B503" s="65"/>
      <c r="C503" s="65"/>
      <c r="D503" s="128"/>
      <c r="E503" s="65"/>
      <c r="F503" s="65"/>
    </row>
    <row r="504" spans="1:20">
      <c r="A504" s="65"/>
      <c r="B504" s="65"/>
      <c r="C504" s="65"/>
      <c r="D504" s="128"/>
      <c r="E504" s="65"/>
      <c r="F504" s="65"/>
    </row>
    <row r="505" spans="1:20">
      <c r="A505" s="65"/>
      <c r="B505" s="65"/>
      <c r="C505" s="65"/>
      <c r="D505" s="128"/>
      <c r="E505" s="65"/>
      <c r="F505" s="65"/>
    </row>
    <row r="506" spans="1:20">
      <c r="A506" s="65"/>
      <c r="B506" s="65"/>
      <c r="C506" s="65"/>
      <c r="D506" s="128"/>
      <c r="E506" s="65"/>
      <c r="F506" s="65"/>
    </row>
    <row r="507" spans="1:20">
      <c r="A507" s="65"/>
      <c r="B507" s="65"/>
      <c r="C507" s="65"/>
      <c r="D507" s="128"/>
      <c r="E507" s="65"/>
      <c r="F507" s="65"/>
    </row>
    <row r="508" spans="1:20">
      <c r="A508" s="65"/>
      <c r="B508" s="65"/>
      <c r="C508" s="65"/>
      <c r="D508" s="128"/>
      <c r="E508" s="65"/>
      <c r="F508" s="65"/>
    </row>
    <row r="509" spans="1:20">
      <c r="A509" s="65"/>
      <c r="B509" s="65"/>
      <c r="C509" s="65"/>
      <c r="D509" s="128"/>
      <c r="E509" s="65"/>
      <c r="F509" s="65"/>
    </row>
    <row r="510" spans="1:20">
      <c r="A510" s="65"/>
      <c r="B510" s="65"/>
      <c r="C510" s="65"/>
      <c r="D510" s="128"/>
      <c r="E510" s="65"/>
      <c r="F510" s="65"/>
    </row>
    <row r="511" spans="1:20">
      <c r="A511" s="65"/>
      <c r="B511" s="65"/>
      <c r="C511" s="65"/>
      <c r="D511" s="128"/>
      <c r="E511" s="65"/>
      <c r="F511" s="65"/>
    </row>
    <row r="512" spans="1:20">
      <c r="A512" s="65"/>
      <c r="B512" s="65"/>
      <c r="C512" s="65"/>
      <c r="D512" s="128"/>
      <c r="E512" s="65"/>
      <c r="F512" s="65"/>
    </row>
    <row r="513" spans="4:4">
      <c r="D513" s="128"/>
    </row>
    <row r="514" spans="4:4">
      <c r="D514" s="128"/>
    </row>
    <row r="515" spans="4:4">
      <c r="D515" s="128"/>
    </row>
    <row r="516" spans="4:4">
      <c r="D516" s="128"/>
    </row>
    <row r="517" spans="4:4">
      <c r="D517" s="128"/>
    </row>
    <row r="518" spans="4:4">
      <c r="D518" s="128"/>
    </row>
    <row r="519" spans="4:4">
      <c r="D519" s="128"/>
    </row>
    <row r="520" spans="4:4">
      <c r="D520" s="128"/>
    </row>
    <row r="521" spans="4:4">
      <c r="D521" s="128"/>
    </row>
    <row r="522" spans="4:4">
      <c r="D522" s="128"/>
    </row>
    <row r="523" spans="4:4">
      <c r="D523" s="128"/>
    </row>
    <row r="524" spans="4:4">
      <c r="D524" s="128"/>
    </row>
    <row r="525" spans="4:4">
      <c r="D525" s="128"/>
    </row>
    <row r="526" spans="4:4">
      <c r="D526" s="128"/>
    </row>
    <row r="527" spans="4:4">
      <c r="D527" s="128"/>
    </row>
    <row r="528" spans="4:4">
      <c r="D528" s="128"/>
    </row>
    <row r="529" spans="4:4">
      <c r="D529" s="128"/>
    </row>
    <row r="530" spans="4:4">
      <c r="D530" s="128"/>
    </row>
    <row r="531" spans="4:4">
      <c r="D531" s="128"/>
    </row>
    <row r="532" spans="4:4">
      <c r="D532" s="128"/>
    </row>
    <row r="533" spans="4:4">
      <c r="D533" s="128"/>
    </row>
    <row r="534" spans="4:4">
      <c r="D534" s="128"/>
    </row>
    <row r="535" spans="4:4">
      <c r="D535" s="128"/>
    </row>
    <row r="536" spans="4:4">
      <c r="D536" s="128"/>
    </row>
    <row r="537" spans="4:4">
      <c r="D537" s="128"/>
    </row>
    <row r="538" spans="4:4">
      <c r="D538" s="128"/>
    </row>
    <row r="539" spans="4:4">
      <c r="D539" s="128"/>
    </row>
    <row r="540" spans="4:4">
      <c r="D540" s="128"/>
    </row>
    <row r="541" spans="4:4">
      <c r="D541" s="128"/>
    </row>
    <row r="542" spans="4:4">
      <c r="D542" s="128"/>
    </row>
    <row r="543" spans="4:4">
      <c r="D543" s="128"/>
    </row>
    <row r="544" spans="4:4">
      <c r="D544" s="128"/>
    </row>
    <row r="545" spans="4:4">
      <c r="D545" s="128"/>
    </row>
    <row r="546" spans="4:4">
      <c r="D546" s="128"/>
    </row>
    <row r="547" spans="4:4">
      <c r="D547" s="128"/>
    </row>
    <row r="548" spans="4:4">
      <c r="D548" s="128"/>
    </row>
    <row r="549" spans="4:4">
      <c r="D549" s="128"/>
    </row>
    <row r="550" spans="4:4">
      <c r="D550" s="128"/>
    </row>
    <row r="551" spans="4:4">
      <c r="D551" s="128"/>
    </row>
    <row r="552" spans="4:4">
      <c r="D552" s="128"/>
    </row>
    <row r="553" spans="4:4">
      <c r="D553" s="128"/>
    </row>
    <row r="554" spans="4:4">
      <c r="D554" s="128"/>
    </row>
    <row r="555" spans="4:4">
      <c r="D555" s="128"/>
    </row>
    <row r="556" spans="4:4">
      <c r="D556" s="128"/>
    </row>
    <row r="557" spans="4:4">
      <c r="D557" s="128"/>
    </row>
    <row r="558" spans="4:4">
      <c r="D558" s="128"/>
    </row>
    <row r="559" spans="4:4">
      <c r="D559" s="128"/>
    </row>
    <row r="560" spans="4:4">
      <c r="D560" s="128"/>
    </row>
    <row r="561" spans="4:4">
      <c r="D561" s="128"/>
    </row>
    <row r="562" spans="4:4">
      <c r="D562" s="128"/>
    </row>
    <row r="563" spans="4:4">
      <c r="D563" s="128"/>
    </row>
    <row r="564" spans="4:4">
      <c r="D564" s="128"/>
    </row>
    <row r="565" spans="4:4">
      <c r="D565" s="128"/>
    </row>
    <row r="566" spans="4:4">
      <c r="D566" s="128"/>
    </row>
    <row r="567" spans="4:4">
      <c r="D567" s="128"/>
    </row>
    <row r="568" spans="4:4">
      <c r="D568" s="128"/>
    </row>
    <row r="569" spans="4:4">
      <c r="D569" s="128"/>
    </row>
    <row r="570" spans="4:4">
      <c r="D570" s="128"/>
    </row>
    <row r="571" spans="4:4">
      <c r="D571" s="128"/>
    </row>
    <row r="572" spans="4:4">
      <c r="D572" s="128"/>
    </row>
    <row r="573" spans="4:4">
      <c r="D573" s="128"/>
    </row>
    <row r="574" spans="4:4">
      <c r="D574" s="128"/>
    </row>
    <row r="575" spans="4:4">
      <c r="D575" s="128"/>
    </row>
    <row r="576" spans="4:4">
      <c r="D576" s="128"/>
    </row>
    <row r="577" spans="4:4">
      <c r="D577" s="128"/>
    </row>
    <row r="578" spans="4:4">
      <c r="D578" s="128"/>
    </row>
    <row r="579" spans="4:4">
      <c r="D579" s="128"/>
    </row>
    <row r="580" spans="4:4">
      <c r="D580" s="128"/>
    </row>
    <row r="581" spans="4:4">
      <c r="D581" s="128"/>
    </row>
    <row r="582" spans="4:4">
      <c r="D582" s="128"/>
    </row>
    <row r="583" spans="4:4">
      <c r="D583" s="128"/>
    </row>
    <row r="584" spans="4:4">
      <c r="D584" s="128"/>
    </row>
    <row r="585" spans="4:4">
      <c r="D585" s="128"/>
    </row>
    <row r="586" spans="4:4">
      <c r="D586" s="128"/>
    </row>
    <row r="587" spans="4:4">
      <c r="D587" s="128"/>
    </row>
    <row r="588" spans="4:4">
      <c r="D588" s="128"/>
    </row>
    <row r="589" spans="4:4">
      <c r="D589" s="128"/>
    </row>
    <row r="590" spans="4:4">
      <c r="D590" s="128"/>
    </row>
    <row r="591" spans="4:4">
      <c r="D591" s="128"/>
    </row>
    <row r="592" spans="4:4">
      <c r="D592" s="128"/>
    </row>
    <row r="593" spans="4:4">
      <c r="D593" s="128"/>
    </row>
    <row r="594" spans="4:4">
      <c r="D594" s="128"/>
    </row>
    <row r="595" spans="4:4">
      <c r="D595" s="128"/>
    </row>
    <row r="596" spans="4:4">
      <c r="D596" s="128"/>
    </row>
    <row r="597" spans="4:4">
      <c r="D597" s="128"/>
    </row>
    <row r="598" spans="4:4">
      <c r="D598" s="128"/>
    </row>
    <row r="599" spans="4:4">
      <c r="D599" s="128"/>
    </row>
    <row r="600" spans="4:4">
      <c r="D600" s="128"/>
    </row>
    <row r="601" spans="4:4">
      <c r="D601" s="128"/>
    </row>
    <row r="602" spans="4:4">
      <c r="D602" s="128"/>
    </row>
    <row r="603" spans="4:4">
      <c r="D603" s="128"/>
    </row>
    <row r="604" spans="4:4">
      <c r="D604" s="128"/>
    </row>
    <row r="605" spans="4:4">
      <c r="D605" s="128"/>
    </row>
    <row r="606" spans="4:4">
      <c r="D606" s="128"/>
    </row>
    <row r="607" spans="4:4">
      <c r="D607" s="128"/>
    </row>
    <row r="608" spans="4:4">
      <c r="D608" s="128"/>
    </row>
    <row r="609" spans="4:4">
      <c r="D609" s="128"/>
    </row>
    <row r="610" spans="4:4">
      <c r="D610" s="128"/>
    </row>
    <row r="611" spans="4:4">
      <c r="D611" s="128"/>
    </row>
    <row r="612" spans="4:4">
      <c r="D612" s="128"/>
    </row>
    <row r="613" spans="4:4">
      <c r="D613" s="128"/>
    </row>
    <row r="614" spans="4:4">
      <c r="D614" s="128"/>
    </row>
    <row r="615" spans="4:4">
      <c r="D615" s="128"/>
    </row>
    <row r="616" spans="4:4">
      <c r="D616" s="128"/>
    </row>
    <row r="617" spans="4:4">
      <c r="D617" s="128"/>
    </row>
    <row r="618" spans="4:4">
      <c r="D618" s="128"/>
    </row>
    <row r="619" spans="4:4">
      <c r="D619" s="128"/>
    </row>
    <row r="620" spans="4:4">
      <c r="D620" s="128"/>
    </row>
    <row r="621" spans="4:4">
      <c r="D621" s="128"/>
    </row>
    <row r="622" spans="4:4">
      <c r="D622" s="128"/>
    </row>
    <row r="623" spans="4:4">
      <c r="D623" s="128"/>
    </row>
    <row r="624" spans="4:4">
      <c r="D624" s="128"/>
    </row>
    <row r="625" spans="4:4">
      <c r="D625" s="128"/>
    </row>
    <row r="626" spans="4:4">
      <c r="D626" s="128"/>
    </row>
    <row r="627" spans="4:4">
      <c r="D627" s="128"/>
    </row>
    <row r="628" spans="4:4">
      <c r="D628" s="128"/>
    </row>
    <row r="629" spans="4:4">
      <c r="D629" s="128"/>
    </row>
    <row r="630" spans="4:4">
      <c r="D630" s="128"/>
    </row>
    <row r="631" spans="4:4">
      <c r="D631" s="128"/>
    </row>
    <row r="632" spans="4:4">
      <c r="D632" s="128"/>
    </row>
    <row r="633" spans="4:4">
      <c r="D633" s="128"/>
    </row>
    <row r="634" spans="4:4">
      <c r="D634" s="128"/>
    </row>
    <row r="635" spans="4:4">
      <c r="D635" s="128"/>
    </row>
    <row r="636" spans="4:4">
      <c r="D636" s="128"/>
    </row>
    <row r="637" spans="4:4">
      <c r="D637" s="128"/>
    </row>
    <row r="638" spans="4:4">
      <c r="D638" s="128"/>
    </row>
    <row r="639" spans="4:4">
      <c r="D639" s="128"/>
    </row>
    <row r="640" spans="4:4">
      <c r="D640" s="128"/>
    </row>
    <row r="641" spans="4:4">
      <c r="D641" s="128"/>
    </row>
    <row r="642" spans="4:4">
      <c r="D642" s="128"/>
    </row>
    <row r="643" spans="4:4">
      <c r="D643" s="128"/>
    </row>
    <row r="644" spans="4:4">
      <c r="D644" s="128"/>
    </row>
    <row r="645" spans="4:4">
      <c r="D645" s="128"/>
    </row>
    <row r="646" spans="4:4">
      <c r="D646" s="128"/>
    </row>
    <row r="647" spans="4:4">
      <c r="D647" s="128"/>
    </row>
    <row r="648" spans="4:4">
      <c r="D648" s="128"/>
    </row>
    <row r="649" spans="4:4">
      <c r="D649" s="128"/>
    </row>
    <row r="650" spans="4:4">
      <c r="D650" s="128"/>
    </row>
    <row r="651" spans="4:4">
      <c r="D651" s="128"/>
    </row>
    <row r="652" spans="4:4">
      <c r="D652" s="128"/>
    </row>
    <row r="653" spans="4:4">
      <c r="D653" s="128"/>
    </row>
    <row r="654" spans="4:4">
      <c r="D654" s="128"/>
    </row>
    <row r="655" spans="4:4">
      <c r="D655" s="128"/>
    </row>
    <row r="656" spans="4:4">
      <c r="D656" s="128"/>
    </row>
    <row r="657" spans="4:4">
      <c r="D657" s="128"/>
    </row>
    <row r="658" spans="4:4">
      <c r="D658" s="128"/>
    </row>
    <row r="659" spans="4:4">
      <c r="D659" s="128"/>
    </row>
    <row r="660" spans="4:4">
      <c r="D660" s="128"/>
    </row>
    <row r="661" spans="4:4">
      <c r="D661" s="128"/>
    </row>
    <row r="662" spans="4:4">
      <c r="D662" s="128"/>
    </row>
    <row r="663" spans="4:4">
      <c r="D663" s="128"/>
    </row>
    <row r="664" spans="4:4">
      <c r="D664" s="128"/>
    </row>
    <row r="665" spans="4:4">
      <c r="D665" s="128"/>
    </row>
    <row r="666" spans="4:4">
      <c r="D666" s="128"/>
    </row>
    <row r="667" spans="4:4">
      <c r="D667" s="128"/>
    </row>
    <row r="668" spans="4:4">
      <c r="D668" s="128"/>
    </row>
    <row r="669" spans="4:4">
      <c r="D669" s="128"/>
    </row>
    <row r="670" spans="4:4">
      <c r="D670" s="128"/>
    </row>
    <row r="671" spans="4:4">
      <c r="D671" s="128"/>
    </row>
    <row r="672" spans="4:4">
      <c r="D672" s="128"/>
    </row>
    <row r="673" spans="4:4">
      <c r="D673" s="128"/>
    </row>
    <row r="674" spans="4:4">
      <c r="D674" s="128"/>
    </row>
    <row r="675" spans="4:4">
      <c r="D675" s="128"/>
    </row>
    <row r="676" spans="4:4">
      <c r="D676" s="128"/>
    </row>
    <row r="677" spans="4:4">
      <c r="D677" s="128"/>
    </row>
    <row r="678" spans="4:4">
      <c r="D678" s="128"/>
    </row>
    <row r="679" spans="4:4">
      <c r="D679" s="128"/>
    </row>
    <row r="680" spans="4:4">
      <c r="D680" s="128"/>
    </row>
    <row r="681" spans="4:4">
      <c r="D681" s="128"/>
    </row>
  </sheetData>
  <mergeCells count="40">
    <mergeCell ref="K500:K501"/>
    <mergeCell ref="L500:L501"/>
    <mergeCell ref="M500:M501"/>
    <mergeCell ref="R500:R501"/>
    <mergeCell ref="S500:S501"/>
    <mergeCell ref="T500:T501"/>
    <mergeCell ref="N500:N501"/>
    <mergeCell ref="O500:O501"/>
    <mergeCell ref="P500:P501"/>
    <mergeCell ref="Q500:Q501"/>
    <mergeCell ref="I495:I496"/>
    <mergeCell ref="J495:J496"/>
    <mergeCell ref="E500:E501"/>
    <mergeCell ref="F500:F501"/>
    <mergeCell ref="G500:G501"/>
    <mergeCell ref="H500:H501"/>
    <mergeCell ref="A496:A497"/>
    <mergeCell ref="B496:B497"/>
    <mergeCell ref="C500:C501"/>
    <mergeCell ref="D500:D501"/>
    <mergeCell ref="A488:A489"/>
    <mergeCell ref="B488:B489"/>
    <mergeCell ref="C492:C493"/>
    <mergeCell ref="D492:D493"/>
    <mergeCell ref="I487:I488"/>
    <mergeCell ref="T492:T493"/>
    <mergeCell ref="E492:E493"/>
    <mergeCell ref="Q492:Q493"/>
    <mergeCell ref="R492:R493"/>
    <mergeCell ref="S492:S493"/>
    <mergeCell ref="J487:J488"/>
    <mergeCell ref="M492:M493"/>
    <mergeCell ref="N492:N493"/>
    <mergeCell ref="O492:O493"/>
    <mergeCell ref="P492:P493"/>
    <mergeCell ref="K492:K493"/>
    <mergeCell ref="L492:L493"/>
    <mergeCell ref="F492:F493"/>
    <mergeCell ref="G492:G493"/>
    <mergeCell ref="H492:H493"/>
  </mergeCells>
  <phoneticPr fontId="0" type="noConversion"/>
  <pageMargins left="0.75" right="0.75" top="1" bottom="1" header="0.5" footer="0.5"/>
  <pageSetup orientation="portrait" horizontalDpi="4294967292" r:id="rId1"/>
  <headerFooter differentFirst="1" alignWithMargins="0">
    <firstFooter>&amp;LInternal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2:M364"/>
  <sheetViews>
    <sheetView zoomScale="75" workbookViewId="0">
      <selection activeCell="N53" sqref="N53"/>
    </sheetView>
  </sheetViews>
  <sheetFormatPr defaultColWidth="9.140625" defaultRowHeight="15"/>
  <cols>
    <col min="1" max="1" width="9.28515625" style="12" bestFit="1" customWidth="1"/>
    <col min="2" max="2" width="9.140625" style="12"/>
    <col min="3" max="3" width="20.7109375" style="12" customWidth="1"/>
    <col min="4" max="4" width="9.140625" style="12"/>
    <col min="5" max="5" width="17.7109375" style="16" customWidth="1"/>
    <col min="6" max="6" width="6.85546875" style="16" customWidth="1"/>
    <col min="7" max="7" width="16.7109375" style="12" customWidth="1"/>
    <col min="8" max="8" width="3" style="12" customWidth="1"/>
    <col min="9" max="9" width="17" style="12" bestFit="1" customWidth="1"/>
    <col min="10" max="10" width="4.140625" style="12" customWidth="1"/>
    <col min="11" max="11" width="16.140625" style="12" bestFit="1" customWidth="1"/>
    <col min="12" max="12" width="4.140625" style="12" customWidth="1"/>
    <col min="13" max="13" width="9.28515625" style="12" bestFit="1" customWidth="1"/>
    <col min="14" max="16384" width="9.140625" style="12"/>
  </cols>
  <sheetData>
    <row r="2" spans="1:13" s="54" customFormat="1" ht="15.75">
      <c r="A2" s="54" t="s">
        <v>75</v>
      </c>
      <c r="E2" s="55">
        <v>5</v>
      </c>
      <c r="F2" s="55"/>
      <c r="G2" s="55">
        <v>1</v>
      </c>
      <c r="H2" s="55"/>
      <c r="I2" s="55">
        <v>2</v>
      </c>
      <c r="J2" s="55"/>
      <c r="K2" s="55">
        <v>3</v>
      </c>
      <c r="L2" s="55"/>
      <c r="M2" s="55">
        <v>4</v>
      </c>
    </row>
    <row r="3" spans="1:13" s="54" customFormat="1" ht="15.75">
      <c r="A3" s="54" t="s">
        <v>76</v>
      </c>
      <c r="E3" s="56" t="s">
        <v>77</v>
      </c>
      <c r="F3" s="56"/>
      <c r="G3" s="54" t="s">
        <v>78</v>
      </c>
      <c r="I3" s="54" t="s">
        <v>79</v>
      </c>
      <c r="K3" s="54" t="s">
        <v>80</v>
      </c>
      <c r="M3" s="54" t="s">
        <v>81</v>
      </c>
    </row>
    <row r="4" spans="1:13">
      <c r="A4" s="12">
        <v>0</v>
      </c>
      <c r="C4" s="57"/>
    </row>
    <row r="5" spans="1:13">
      <c r="A5" s="12">
        <v>1</v>
      </c>
      <c r="C5" s="57">
        <f>Amort!B2</f>
        <v>1000000</v>
      </c>
      <c r="E5" s="16">
        <v>0</v>
      </c>
      <c r="G5" s="58">
        <f>-PPMT(Amort!$B$9/(12/Amort!$B$4),A5,Amort!$B$8,Amort!$B$2)</f>
        <v>1327.0874983890303</v>
      </c>
      <c r="I5" s="58">
        <f t="shared" ref="I5:I16" si="0">ROUND(AVERAGE(G$5:G$16),0)</f>
        <v>1368</v>
      </c>
      <c r="K5" s="57">
        <f>Amort!$B$2/Amort!$B$8</f>
        <v>3333.3333333333335</v>
      </c>
      <c r="M5" s="12">
        <v>0</v>
      </c>
    </row>
    <row r="6" spans="1:13">
      <c r="A6" s="12">
        <v>2</v>
      </c>
      <c r="C6" s="57">
        <f>C5-CHOOSE(Amort!$B$7,G5,I5,K5,M5,E5)</f>
        <v>998672.91250161093</v>
      </c>
      <c r="E6" s="16">
        <v>0</v>
      </c>
      <c r="G6" s="58">
        <f>-PPMT(Amort!$B$9/(12/Amort!$B$4),A6,Amort!$B$8,Amort!$B$2)</f>
        <v>1334.3201252552506</v>
      </c>
      <c r="I6" s="58">
        <f t="shared" si="0"/>
        <v>1368</v>
      </c>
      <c r="K6" s="57">
        <f>Amort!$B$2/Amort!$B$8</f>
        <v>3333.3333333333335</v>
      </c>
      <c r="M6" s="12">
        <v>0</v>
      </c>
    </row>
    <row r="7" spans="1:13">
      <c r="A7" s="12">
        <v>3</v>
      </c>
      <c r="C7" s="57">
        <f>C6-CHOOSE(Amort!$B$7,G6,I6,K6,M6,E6)</f>
        <v>997338.59237635566</v>
      </c>
      <c r="E7" s="16">
        <v>0</v>
      </c>
      <c r="G7" s="58">
        <f>-PPMT(Amort!$B$9/(12/Amort!$B$4),A7,Amort!$B$8,Amort!$B$2)</f>
        <v>1341.5921699378919</v>
      </c>
      <c r="I7" s="58">
        <f t="shared" si="0"/>
        <v>1368</v>
      </c>
      <c r="K7" s="57">
        <f>Amort!$B$2/Amort!$B$8</f>
        <v>3333.3333333333335</v>
      </c>
      <c r="M7" s="12">
        <v>0</v>
      </c>
    </row>
    <row r="8" spans="1:13">
      <c r="A8" s="12">
        <v>4</v>
      </c>
      <c r="C8" s="57">
        <f>C7-CHOOSE(Amort!$B$7,G7,I7,K7,M7,E7)</f>
        <v>995997.00020641775</v>
      </c>
      <c r="E8" s="16">
        <v>0</v>
      </c>
      <c r="G8" s="58">
        <f>-PPMT(Amort!$B$9/(12/Amort!$B$4),A8,Amort!$B$8,Amort!$B$2)</f>
        <v>1348.9038472640534</v>
      </c>
      <c r="I8" s="58">
        <f t="shared" si="0"/>
        <v>1368</v>
      </c>
      <c r="K8" s="57">
        <f>Amort!$B$2/Amort!$B$8</f>
        <v>3333.3333333333335</v>
      </c>
      <c r="M8" s="12">
        <v>0</v>
      </c>
    </row>
    <row r="9" spans="1:13">
      <c r="A9" s="12">
        <v>5</v>
      </c>
      <c r="C9" s="57">
        <f>C8-CHOOSE(Amort!$B$7,G8,I8,K8,M8,E8)</f>
        <v>994648.09635915374</v>
      </c>
      <c r="E9" s="16">
        <v>0</v>
      </c>
      <c r="G9" s="58">
        <f>-PPMT(Amort!$B$9/(12/Amort!$B$4),A9,Amort!$B$8,Amort!$B$2)</f>
        <v>1356.2553732316424</v>
      </c>
      <c r="I9" s="58">
        <f t="shared" si="0"/>
        <v>1368</v>
      </c>
      <c r="K9" s="57">
        <f>Amort!$B$2/Amort!$B$8</f>
        <v>3333.3333333333335</v>
      </c>
      <c r="M9" s="12">
        <v>0</v>
      </c>
    </row>
    <row r="10" spans="1:13">
      <c r="A10" s="12">
        <v>6</v>
      </c>
      <c r="C10" s="57">
        <f>C9-CHOOSE(Amort!$B$7,G9,I9,K9,M9,E9)</f>
        <v>993291.84098592214</v>
      </c>
      <c r="E10" s="16">
        <v>0</v>
      </c>
      <c r="G10" s="58">
        <f>-PPMT(Amort!$B$9/(12/Amort!$B$4),A10,Amort!$B$8,Amort!$B$2)</f>
        <v>1363.6469650157549</v>
      </c>
      <c r="I10" s="58">
        <f t="shared" si="0"/>
        <v>1368</v>
      </c>
      <c r="K10" s="57">
        <f>Amort!$B$2/Amort!$B$8</f>
        <v>3333.3333333333335</v>
      </c>
      <c r="M10" s="12">
        <v>0</v>
      </c>
    </row>
    <row r="11" spans="1:13">
      <c r="A11" s="12">
        <v>7</v>
      </c>
      <c r="C11" s="57">
        <f>C10-CHOOSE(Amort!$B$7,G10,I10,K10,M10,E10)</f>
        <v>991928.19402090635</v>
      </c>
      <c r="E11" s="16">
        <v>0</v>
      </c>
      <c r="G11" s="58">
        <f>-PPMT(Amort!$B$9/(12/Amort!$B$4),A11,Amort!$B$8,Amort!$B$2)</f>
        <v>1371.0788409750908</v>
      </c>
      <c r="I11" s="58">
        <f t="shared" si="0"/>
        <v>1368</v>
      </c>
      <c r="K11" s="57">
        <f>Amort!$B$2/Amort!$B$8</f>
        <v>3333.3333333333335</v>
      </c>
      <c r="M11" s="12">
        <v>0</v>
      </c>
    </row>
    <row r="12" spans="1:13">
      <c r="A12" s="12">
        <v>8</v>
      </c>
      <c r="C12" s="57">
        <f>C11-CHOOSE(Amort!$B$7,G11,I11,K11,M11,E11)</f>
        <v>990557.11517993128</v>
      </c>
      <c r="E12" s="16">
        <v>0</v>
      </c>
      <c r="G12" s="58">
        <f>-PPMT(Amort!$B$9/(12/Amort!$B$4),A12,Amort!$B$8,Amort!$B$2)</f>
        <v>1378.5512206584051</v>
      </c>
      <c r="I12" s="58">
        <f t="shared" si="0"/>
        <v>1368</v>
      </c>
      <c r="K12" s="57">
        <f>Amort!$B$2/Amort!$B$8</f>
        <v>3333.3333333333335</v>
      </c>
      <c r="M12" s="12">
        <v>0</v>
      </c>
    </row>
    <row r="13" spans="1:13">
      <c r="A13" s="12">
        <v>9</v>
      </c>
      <c r="C13" s="57">
        <f>C12-CHOOSE(Amort!$B$7,G12,I12,K12,M12,E12)</f>
        <v>989178.56395927293</v>
      </c>
      <c r="E13" s="16">
        <v>0</v>
      </c>
      <c r="G13" s="58">
        <f>-PPMT(Amort!$B$9/(12/Amort!$B$4),A13,Amort!$B$8,Amort!$B$2)</f>
        <v>1386.0643248109934</v>
      </c>
      <c r="I13" s="58">
        <f t="shared" si="0"/>
        <v>1368</v>
      </c>
      <c r="K13" s="57">
        <f>Amort!$B$2/Amort!$B$8</f>
        <v>3333.3333333333335</v>
      </c>
      <c r="M13" s="12">
        <v>0</v>
      </c>
    </row>
    <row r="14" spans="1:13">
      <c r="A14" s="12">
        <v>10</v>
      </c>
      <c r="C14" s="57">
        <f>C13-CHOOSE(Amort!$B$7,G13,I13,K13,M13,E13)</f>
        <v>987792.49963446194</v>
      </c>
      <c r="E14" s="16">
        <v>0</v>
      </c>
      <c r="G14" s="58">
        <f>-PPMT(Amort!$B$9/(12/Amort!$B$4),A14,Amort!$B$8,Amort!$B$2)</f>
        <v>1393.6183753812134</v>
      </c>
      <c r="I14" s="58">
        <f t="shared" si="0"/>
        <v>1368</v>
      </c>
      <c r="K14" s="57">
        <f>Amort!$B$2/Amort!$B$8</f>
        <v>3333.3333333333335</v>
      </c>
      <c r="M14" s="12">
        <v>0</v>
      </c>
    </row>
    <row r="15" spans="1:13">
      <c r="A15" s="12">
        <v>11</v>
      </c>
      <c r="C15" s="57">
        <f>C14-CHOOSE(Amort!$B$7,G14,I14,K14,M14,E14)</f>
        <v>986398.88125908072</v>
      </c>
      <c r="E15" s="16">
        <v>0</v>
      </c>
      <c r="G15" s="58">
        <f>-PPMT(Amort!$B$9/(12/Amort!$B$4),A15,Amort!$B$8,Amort!$B$2)</f>
        <v>1401.2135955270408</v>
      </c>
      <c r="I15" s="58">
        <f t="shared" si="0"/>
        <v>1368</v>
      </c>
      <c r="K15" s="57">
        <f>Amort!$B$2/Amort!$B$8</f>
        <v>3333.3333333333335</v>
      </c>
      <c r="M15" s="12">
        <v>0</v>
      </c>
    </row>
    <row r="16" spans="1:13">
      <c r="A16" s="12">
        <v>12</v>
      </c>
      <c r="C16" s="57">
        <f>C15-CHOOSE(Amort!$B$7,G15,I15,K15,M15,E15)</f>
        <v>984997.66766355373</v>
      </c>
      <c r="E16" s="16">
        <v>0</v>
      </c>
      <c r="G16" s="58">
        <f>-PPMT(Amort!$B$9/(12/Amort!$B$4),A16,Amort!$B$8,Amort!$B$2)</f>
        <v>1408.8502096226632</v>
      </c>
      <c r="I16" s="58">
        <f t="shared" si="0"/>
        <v>1368</v>
      </c>
      <c r="K16" s="57">
        <f>Amort!$B$2/Amort!$B$8</f>
        <v>3333.3333333333335</v>
      </c>
      <c r="M16" s="12">
        <v>0</v>
      </c>
    </row>
    <row r="17" spans="1:13">
      <c r="A17" s="12">
        <v>13</v>
      </c>
      <c r="C17" s="57">
        <f>C16-CHOOSE(Amort!$B$7,G16,I16,K16,M16,E16)</f>
        <v>983588.81745393109</v>
      </c>
      <c r="E17" s="16">
        <v>0</v>
      </c>
      <c r="G17" s="58">
        <f>-PPMT(Amort!$B$9/(12/Amort!$B$4),A17,Amort!$B$8,Amort!$B$2)</f>
        <v>1416.5284432651067</v>
      </c>
      <c r="I17" s="58">
        <f t="shared" ref="I17:I28" si="1">ROUND(AVERAGE(G$17:G$28),0)</f>
        <v>1460</v>
      </c>
      <c r="K17" s="57">
        <f>Amort!$B$2/Amort!$B$8</f>
        <v>3333.3333333333335</v>
      </c>
      <c r="M17" s="12">
        <v>0</v>
      </c>
    </row>
    <row r="18" spans="1:13">
      <c r="A18" s="12">
        <v>14</v>
      </c>
      <c r="C18" s="57">
        <f>C17-CHOOSE(Amort!$B$7,G17,I17,K17,M17,E17)</f>
        <v>982172.28901066596</v>
      </c>
      <c r="E18" s="16">
        <v>0</v>
      </c>
      <c r="G18" s="58">
        <f>-PPMT(Amort!$B$9/(12/Amort!$B$4),A18,Amort!$B$8,Amort!$B$2)</f>
        <v>1424.2485232809015</v>
      </c>
      <c r="I18" s="58">
        <f t="shared" si="1"/>
        <v>1460</v>
      </c>
      <c r="K18" s="57">
        <f>Amort!$B$2/Amort!$B$8</f>
        <v>3333.3333333333335</v>
      </c>
      <c r="M18" s="12">
        <v>0</v>
      </c>
    </row>
    <row r="19" spans="1:13">
      <c r="A19" s="12">
        <v>15</v>
      </c>
      <c r="C19" s="57">
        <f>C18-CHOOSE(Amort!$B$7,G18,I18,K18,M18,E18)</f>
        <v>980748.04048738501</v>
      </c>
      <c r="E19" s="16">
        <v>0</v>
      </c>
      <c r="G19" s="58">
        <f>-PPMT(Amort!$B$9/(12/Amort!$B$4),A19,Amort!$B$8,Amort!$B$2)</f>
        <v>1432.0106777327826</v>
      </c>
      <c r="I19" s="58">
        <f t="shared" si="1"/>
        <v>1460</v>
      </c>
      <c r="K19" s="57">
        <f>Amort!$B$2/Amort!$B$8</f>
        <v>3333.3333333333335</v>
      </c>
      <c r="M19" s="12">
        <v>0</v>
      </c>
    </row>
    <row r="20" spans="1:13">
      <c r="A20" s="12">
        <v>16</v>
      </c>
      <c r="C20" s="57">
        <f>C19-CHOOSE(Amort!$B$7,G19,I19,K19,M19,E19)</f>
        <v>979316.02980965225</v>
      </c>
      <c r="E20" s="16">
        <v>0</v>
      </c>
      <c r="G20" s="58">
        <f>-PPMT(Amort!$B$9/(12/Amort!$B$4),A20,Amort!$B$8,Amort!$B$2)</f>
        <v>1439.8151359264261</v>
      </c>
      <c r="I20" s="58">
        <f t="shared" si="1"/>
        <v>1460</v>
      </c>
      <c r="K20" s="57">
        <f>Amort!$B$2/Amort!$B$8</f>
        <v>3333.3333333333335</v>
      </c>
      <c r="M20" s="12">
        <v>0</v>
      </c>
    </row>
    <row r="21" spans="1:13">
      <c r="A21" s="12">
        <v>17</v>
      </c>
      <c r="C21" s="57">
        <f>C20-CHOOSE(Amort!$B$7,G20,I20,K20,M20,E20)</f>
        <v>977876.21467372577</v>
      </c>
      <c r="E21" s="16">
        <v>0</v>
      </c>
      <c r="G21" s="58">
        <f>-PPMT(Amort!$B$9/(12/Amort!$B$4),A21,Amort!$B$8,Amort!$B$2)</f>
        <v>1447.6621284172249</v>
      </c>
      <c r="I21" s="58">
        <f t="shared" si="1"/>
        <v>1460</v>
      </c>
      <c r="K21" s="57">
        <f>Amort!$B$2/Amort!$B$8</f>
        <v>3333.3333333333335</v>
      </c>
      <c r="M21" s="12">
        <v>0</v>
      </c>
    </row>
    <row r="22" spans="1:13">
      <c r="A22" s="12">
        <v>18</v>
      </c>
      <c r="C22" s="57">
        <f>C21-CHOOSE(Amort!$B$7,G21,I21,K21,M21,E21)</f>
        <v>976428.5525453086</v>
      </c>
      <c r="E22" s="16">
        <v>0</v>
      </c>
      <c r="G22" s="58">
        <f>-PPMT(Amort!$B$9/(12/Amort!$B$4),A22,Amort!$B$8,Amort!$B$2)</f>
        <v>1455.5518870170993</v>
      </c>
      <c r="I22" s="58">
        <f t="shared" si="1"/>
        <v>1460</v>
      </c>
      <c r="K22" s="57">
        <f>Amort!$B$2/Amort!$B$8</f>
        <v>3333.3333333333335</v>
      </c>
      <c r="M22" s="12">
        <v>0</v>
      </c>
    </row>
    <row r="23" spans="1:13">
      <c r="A23" s="12">
        <v>19</v>
      </c>
      <c r="C23" s="57">
        <f>C22-CHOOSE(Amort!$B$7,G22,I22,K22,M22,E22)</f>
        <v>974973.00065829151</v>
      </c>
      <c r="E23" s="16">
        <v>0</v>
      </c>
      <c r="G23" s="58">
        <f>-PPMT(Amort!$B$9/(12/Amort!$B$4),A23,Amort!$B$8,Amort!$B$2)</f>
        <v>1463.4846448013425</v>
      </c>
      <c r="I23" s="58">
        <f t="shared" si="1"/>
        <v>1460</v>
      </c>
      <c r="K23" s="57">
        <f>Amort!$B$2/Amort!$B$8</f>
        <v>3333.3333333333335</v>
      </c>
      <c r="M23" s="12">
        <v>0</v>
      </c>
    </row>
    <row r="24" spans="1:13">
      <c r="A24" s="12">
        <v>20</v>
      </c>
      <c r="C24" s="57">
        <f>C23-CHOOSE(Amort!$B$7,G23,I23,K23,M23,E23)</f>
        <v>973509.51601349015</v>
      </c>
      <c r="E24" s="16">
        <v>0</v>
      </c>
      <c r="G24" s="58">
        <f>-PPMT(Amort!$B$9/(12/Amort!$B$4),A24,Amort!$B$8,Amort!$B$2)</f>
        <v>1471.4606361155095</v>
      </c>
      <c r="I24" s="58">
        <f t="shared" si="1"/>
        <v>1460</v>
      </c>
      <c r="K24" s="57">
        <f>Amort!$B$2/Amort!$B$8</f>
        <v>3333.3333333333335</v>
      </c>
      <c r="M24" s="12">
        <v>0</v>
      </c>
    </row>
    <row r="25" spans="1:13">
      <c r="A25" s="12">
        <v>21</v>
      </c>
      <c r="C25" s="57">
        <f>C24-CHOOSE(Amort!$B$7,G24,I24,K24,M24,E24)</f>
        <v>972038.05537737464</v>
      </c>
      <c r="E25" s="16">
        <v>0</v>
      </c>
      <c r="G25" s="58">
        <f>-PPMT(Amort!$B$9/(12/Amort!$B$4),A25,Amort!$B$8,Amort!$B$2)</f>
        <v>1479.480096582339</v>
      </c>
      <c r="I25" s="58">
        <f t="shared" si="1"/>
        <v>1460</v>
      </c>
      <c r="K25" s="57">
        <f>Amort!$B$2/Amort!$B$8</f>
        <v>3333.3333333333335</v>
      </c>
      <c r="M25" s="12">
        <v>0</v>
      </c>
    </row>
    <row r="26" spans="1:13">
      <c r="A26" s="12">
        <v>22</v>
      </c>
      <c r="C26" s="57">
        <f>C25-CHOOSE(Amort!$B$7,G25,I25,K25,M25,E25)</f>
        <v>970558.57528079231</v>
      </c>
      <c r="E26" s="16">
        <v>0</v>
      </c>
      <c r="G26" s="58">
        <f>-PPMT(Amort!$B$9/(12/Amort!$B$4),A26,Amort!$B$8,Amort!$B$2)</f>
        <v>1487.5432631087131</v>
      </c>
      <c r="I26" s="58">
        <f t="shared" si="1"/>
        <v>1460</v>
      </c>
      <c r="K26" s="57">
        <f>Amort!$B$2/Amort!$B$8</f>
        <v>3333.3333333333335</v>
      </c>
      <c r="M26" s="12">
        <v>0</v>
      </c>
    </row>
    <row r="27" spans="1:13">
      <c r="A27" s="12">
        <v>23</v>
      </c>
      <c r="C27" s="57">
        <f>C26-CHOOSE(Amort!$B$7,G26,I26,K26,M26,E26)</f>
        <v>969071.03201768361</v>
      </c>
      <c r="E27" s="16">
        <v>0</v>
      </c>
      <c r="G27" s="58">
        <f>-PPMT(Amort!$B$9/(12/Amort!$B$4),A27,Amort!$B$8,Amort!$B$2)</f>
        <v>1495.6503738926556</v>
      </c>
      <c r="I27" s="58">
        <f t="shared" si="1"/>
        <v>1460</v>
      </c>
      <c r="K27" s="57">
        <f>Amort!$B$2/Amort!$B$8</f>
        <v>3333.3333333333335</v>
      </c>
      <c r="M27" s="12">
        <v>0</v>
      </c>
    </row>
    <row r="28" spans="1:13">
      <c r="A28" s="12">
        <v>24</v>
      </c>
      <c r="C28" s="57">
        <f>C27-CHOOSE(Amort!$B$7,G27,I27,K27,M27,E27)</f>
        <v>967575.38164379098</v>
      </c>
      <c r="E28" s="16">
        <v>0</v>
      </c>
      <c r="G28" s="58">
        <f>-PPMT(Amort!$B$9/(12/Amort!$B$4),A28,Amort!$B$8,Amort!$B$2)</f>
        <v>1503.8016684303702</v>
      </c>
      <c r="I28" s="58">
        <f t="shared" si="1"/>
        <v>1460</v>
      </c>
      <c r="K28" s="57">
        <f>Amort!$B$2/Amort!$B$8</f>
        <v>3333.3333333333335</v>
      </c>
      <c r="M28" s="12">
        <v>0</v>
      </c>
    </row>
    <row r="29" spans="1:13">
      <c r="A29" s="12">
        <v>25</v>
      </c>
      <c r="C29" s="57">
        <f>C28-CHOOSE(Amort!$B$7,G28,I28,K28,M28,E28)</f>
        <v>966071.57997536066</v>
      </c>
      <c r="E29" s="16">
        <v>2131.198207992129</v>
      </c>
      <c r="G29" s="58">
        <f>-PPMT(Amort!$B$9/(12/Amort!$B$4),A29,Amort!$B$8,Amort!$B$2)</f>
        <v>1511.9973875233159</v>
      </c>
      <c r="I29" s="58">
        <f t="shared" ref="I29:I40" si="2">ROUND(AVERAGE(G$29:G$40),0)</f>
        <v>1558</v>
      </c>
      <c r="K29" s="57">
        <f>Amort!$B$2/Amort!$B$8</f>
        <v>3333.3333333333335</v>
      </c>
      <c r="M29" s="12">
        <v>0</v>
      </c>
    </row>
    <row r="30" spans="1:13">
      <c r="A30" s="12">
        <v>26</v>
      </c>
      <c r="C30" s="57">
        <f>C29-CHOOSE(Amort!$B$7,G29,I29,K29,M29,E29)</f>
        <v>964559.58258783736</v>
      </c>
      <c r="E30" s="16">
        <v>2143.6301975385286</v>
      </c>
      <c r="G30" s="58">
        <f>-PPMT(Amort!$B$9/(12/Amort!$B$4),A30,Amort!$B$8,Amort!$B$2)</f>
        <v>1520.2377732853181</v>
      </c>
      <c r="I30" s="58">
        <f t="shared" si="2"/>
        <v>1558</v>
      </c>
      <c r="K30" s="57">
        <f>Amort!$B$2/Amort!$B$8</f>
        <v>3333.3333333333335</v>
      </c>
      <c r="M30" s="12">
        <v>0</v>
      </c>
    </row>
    <row r="31" spans="1:13">
      <c r="A31" s="12">
        <v>27</v>
      </c>
      <c r="C31" s="57">
        <f>C30-CHOOSE(Amort!$B$7,G30,I30,K30,M30,E30)</f>
        <v>963039.34481455199</v>
      </c>
      <c r="E31" s="16">
        <v>2156.134707024321</v>
      </c>
      <c r="G31" s="58">
        <f>-PPMT(Amort!$B$9/(12/Amort!$B$4),A31,Amort!$B$8,Amort!$B$2)</f>
        <v>1528.5230691497231</v>
      </c>
      <c r="I31" s="58">
        <f t="shared" si="2"/>
        <v>1558</v>
      </c>
      <c r="K31" s="57">
        <f>Amort!$B$2/Amort!$B$8</f>
        <v>3333.3333333333335</v>
      </c>
      <c r="M31" s="12">
        <v>0</v>
      </c>
    </row>
    <row r="32" spans="1:13">
      <c r="A32" s="12">
        <v>28</v>
      </c>
      <c r="C32" s="57">
        <f>C31-CHOOSE(Amort!$B$7,G31,I31,K31,M31,E31)</f>
        <v>961510.8217454023</v>
      </c>
      <c r="E32" s="16">
        <v>2168.7121594818309</v>
      </c>
      <c r="G32" s="58">
        <f>-PPMT(Amort!$B$9/(12/Amort!$B$4),A32,Amort!$B$8,Amort!$B$2)</f>
        <v>1536.853519876589</v>
      </c>
      <c r="I32" s="58">
        <f t="shared" si="2"/>
        <v>1558</v>
      </c>
      <c r="K32" s="57">
        <f>Amort!$B$2/Amort!$B$8</f>
        <v>3333.3333333333335</v>
      </c>
      <c r="M32" s="12">
        <v>0</v>
      </c>
    </row>
    <row r="33" spans="1:13">
      <c r="A33" s="12">
        <v>29</v>
      </c>
      <c r="C33" s="57">
        <f>C32-CHOOSE(Amort!$B$7,G32,I32,K32,M32,E32)</f>
        <v>959973.96822552569</v>
      </c>
      <c r="E33" s="16">
        <v>2181.3629804123193</v>
      </c>
      <c r="G33" s="58">
        <f>-PPMT(Amort!$B$9/(12/Amort!$B$4),A33,Amort!$B$8,Amort!$B$2)</f>
        <v>1545.2293715599162</v>
      </c>
      <c r="I33" s="58">
        <f t="shared" si="2"/>
        <v>1558</v>
      </c>
      <c r="K33" s="57">
        <f>Amort!$B$2/Amort!$B$8</f>
        <v>3333.3333333333335</v>
      </c>
      <c r="M33" s="12">
        <v>0</v>
      </c>
    </row>
    <row r="34" spans="1:13">
      <c r="A34" s="12">
        <v>30</v>
      </c>
      <c r="C34" s="57">
        <f>C33-CHOOSE(Amort!$B$7,G33,I33,K33,M33,E33)</f>
        <v>958428.73885396577</v>
      </c>
      <c r="E34" s="16">
        <v>2194.0875977980904</v>
      </c>
      <c r="G34" s="58">
        <f>-PPMT(Amort!$B$9/(12/Amort!$B$4),A34,Amort!$B$8,Amort!$B$2)</f>
        <v>1553.6508716349176</v>
      </c>
      <c r="I34" s="58">
        <f t="shared" si="2"/>
        <v>1558</v>
      </c>
      <c r="K34" s="57">
        <f>Amort!$B$2/Amort!$B$8</f>
        <v>3333.3333333333335</v>
      </c>
      <c r="M34" s="12">
        <v>0</v>
      </c>
    </row>
    <row r="35" spans="1:13">
      <c r="A35" s="12">
        <v>31</v>
      </c>
      <c r="C35" s="57">
        <f>C34-CHOOSE(Amort!$B$7,G34,I34,K34,M34,E34)</f>
        <v>956875.08798233082</v>
      </c>
      <c r="E35" s="16">
        <v>2206.8864421183243</v>
      </c>
      <c r="G35" s="58">
        <f>-PPMT(Amort!$B$9/(12/Amort!$B$4),A35,Amort!$B$8,Amort!$B$2)</f>
        <v>1562.1182688853278</v>
      </c>
      <c r="I35" s="58">
        <f t="shared" si="2"/>
        <v>1558</v>
      </c>
      <c r="K35" s="57">
        <f>Amort!$B$2/Amort!$B$8</f>
        <v>3333.3333333333335</v>
      </c>
      <c r="M35" s="12">
        <v>0</v>
      </c>
    </row>
    <row r="36" spans="1:13">
      <c r="A36" s="12">
        <v>32</v>
      </c>
      <c r="C36" s="57">
        <f>C35-CHOOSE(Amort!$B$7,G35,I35,K35,M35,E35)</f>
        <v>955312.96971344552</v>
      </c>
      <c r="E36" s="16">
        <v>2219.7599463644437</v>
      </c>
      <c r="G36" s="58">
        <f>-PPMT(Amort!$B$9/(12/Amort!$B$4),A36,Amort!$B$8,Amort!$B$2)</f>
        <v>1570.631813450753</v>
      </c>
      <c r="I36" s="58">
        <f t="shared" si="2"/>
        <v>1558</v>
      </c>
      <c r="K36" s="57">
        <f>Amort!$B$2/Amort!$B$8</f>
        <v>3333.3333333333335</v>
      </c>
      <c r="M36" s="12">
        <v>0</v>
      </c>
    </row>
    <row r="37" spans="1:13">
      <c r="A37" s="12">
        <v>33</v>
      </c>
      <c r="C37" s="57">
        <f>C36-CHOOSE(Amort!$B$7,G36,I36,K36,M36,E36)</f>
        <v>953742.3378999948</v>
      </c>
      <c r="E37" s="16">
        <v>2232.7085460512899</v>
      </c>
      <c r="G37" s="58">
        <f>-PPMT(Amort!$B$9/(12/Amort!$B$4),A37,Amort!$B$8,Amort!$B$2)</f>
        <v>1579.1917568340596</v>
      </c>
      <c r="I37" s="58">
        <f t="shared" si="2"/>
        <v>1558</v>
      </c>
      <c r="K37" s="57">
        <f>Amort!$B$2/Amort!$B$8</f>
        <v>3333.3333333333335</v>
      </c>
      <c r="M37" s="12">
        <v>0</v>
      </c>
    </row>
    <row r="38" spans="1:13">
      <c r="A38" s="12">
        <v>34</v>
      </c>
      <c r="C38" s="57">
        <f>C37-CHOOSE(Amort!$B$7,G37,I37,K37,M37,E37)</f>
        <v>952163.14614316076</v>
      </c>
      <c r="E38" s="16">
        <v>2245.7326792366803</v>
      </c>
      <c r="G38" s="58">
        <f>-PPMT(Amort!$B$9/(12/Amort!$B$4),A38,Amort!$B$8,Amort!$B$2)</f>
        <v>1587.7983519088052</v>
      </c>
      <c r="I38" s="58">
        <f t="shared" si="2"/>
        <v>1558</v>
      </c>
      <c r="K38" s="57">
        <f>Amort!$B$2/Amort!$B$8</f>
        <v>3333.3333333333335</v>
      </c>
      <c r="M38" s="12">
        <v>0</v>
      </c>
    </row>
    <row r="39" spans="1:13">
      <c r="A39" s="12">
        <v>35</v>
      </c>
      <c r="C39" s="57">
        <f>C38-CHOOSE(Amort!$B$7,G38,I38,K38,M38,E38)</f>
        <v>950575.34779125196</v>
      </c>
      <c r="E39" s="16">
        <v>2258.8327865321189</v>
      </c>
      <c r="G39" s="58">
        <f>-PPMT(Amort!$B$9/(12/Amort!$B$4),A39,Amort!$B$8,Amort!$B$2)</f>
        <v>1596.4518529267084</v>
      </c>
      <c r="I39" s="58">
        <f t="shared" si="2"/>
        <v>1558</v>
      </c>
      <c r="K39" s="57">
        <f>Amort!$B$2/Amort!$B$8</f>
        <v>3333.3333333333335</v>
      </c>
      <c r="M39" s="12">
        <v>0</v>
      </c>
    </row>
    <row r="40" spans="1:13">
      <c r="A40" s="12">
        <v>36</v>
      </c>
      <c r="C40" s="57">
        <f>C39-CHOOSE(Amort!$B$7,G39,I39,K39,M39,E39)</f>
        <v>948978.89593832521</v>
      </c>
      <c r="E40" s="16">
        <v>2272.0093111204915</v>
      </c>
      <c r="G40" s="58">
        <f>-PPMT(Amort!$B$9/(12/Amort!$B$4),A40,Amort!$B$8,Amort!$B$2)</f>
        <v>1605.1525155251588</v>
      </c>
      <c r="I40" s="58">
        <f t="shared" si="2"/>
        <v>1558</v>
      </c>
      <c r="K40" s="57">
        <f>Amort!$B$2/Amort!$B$8</f>
        <v>3333.3333333333335</v>
      </c>
      <c r="M40" s="12">
        <v>0</v>
      </c>
    </row>
    <row r="41" spans="1:13">
      <c r="A41" s="12">
        <v>37</v>
      </c>
      <c r="C41" s="57">
        <f>C40-CHOOSE(Amort!$B$7,G40,I40,K40,M40,E40)</f>
        <v>947373.74342280009</v>
      </c>
      <c r="E41" s="16">
        <v>2285.2626987686381</v>
      </c>
      <c r="G41" s="58">
        <f>-PPMT(Amort!$B$9/(12/Amort!$B$4),A41,Amort!$B$8,Amort!$B$2)</f>
        <v>1613.9005967347709</v>
      </c>
      <c r="I41" s="58">
        <f t="shared" ref="I41:I52" si="3">ROUND(AVERAGE(G$41:G$52),0)</f>
        <v>1663</v>
      </c>
      <c r="K41" s="57">
        <f>Amort!$B$2/Amort!$B$8</f>
        <v>3333.3333333333335</v>
      </c>
      <c r="M41" s="12">
        <v>0</v>
      </c>
    </row>
    <row r="42" spans="1:13">
      <c r="A42" s="12">
        <v>38</v>
      </c>
      <c r="C42" s="57">
        <f>C41-CHOOSE(Amort!$B$7,G41,I41,K41,M41,E41)</f>
        <v>945759.84282606537</v>
      </c>
      <c r="E42" s="16">
        <v>2298.5933978445828</v>
      </c>
      <c r="G42" s="58">
        <f>-PPMT(Amort!$B$9/(12/Amort!$B$4),A42,Amort!$B$8,Amort!$B$2)</f>
        <v>1622.6963549869754</v>
      </c>
      <c r="I42" s="58">
        <f t="shared" si="3"/>
        <v>1663</v>
      </c>
      <c r="K42" s="57">
        <f>Amort!$B$2/Amort!$B$8</f>
        <v>3333.3333333333335</v>
      </c>
      <c r="M42" s="12">
        <v>0</v>
      </c>
    </row>
    <row r="43" spans="1:13">
      <c r="A43" s="12">
        <v>39</v>
      </c>
      <c r="C43" s="57">
        <f>C42-CHOOSE(Amort!$B$7,G42,I42,K42,M42,E42)</f>
        <v>944137.14647107839</v>
      </c>
      <c r="E43" s="16">
        <v>2312.0018593319692</v>
      </c>
      <c r="G43" s="58">
        <f>-PPMT(Amort!$B$9/(12/Amort!$B$4),A43,Amort!$B$8,Amort!$B$2)</f>
        <v>1631.5400501216545</v>
      </c>
      <c r="I43" s="58">
        <f t="shared" si="3"/>
        <v>1663</v>
      </c>
      <c r="K43" s="57">
        <f>Amort!$B$2/Amort!$B$8</f>
        <v>3333.3333333333335</v>
      </c>
      <c r="M43" s="12">
        <v>0</v>
      </c>
    </row>
    <row r="44" spans="1:13">
      <c r="A44" s="12">
        <v>40</v>
      </c>
      <c r="C44" s="57">
        <f>C43-CHOOSE(Amort!$B$7,G43,I43,K43,M43,E43)</f>
        <v>942505.60642095678</v>
      </c>
      <c r="E44" s="16">
        <v>2325.4885368449613</v>
      </c>
      <c r="G44" s="58">
        <f>-PPMT(Amort!$B$9/(12/Amort!$B$4),A44,Amort!$B$8,Amort!$B$2)</f>
        <v>1640.4319433948176</v>
      </c>
      <c r="I44" s="58">
        <f t="shared" si="3"/>
        <v>1663</v>
      </c>
      <c r="K44" s="57">
        <f>Amort!$B$2/Amort!$B$8</f>
        <v>3333.3333333333335</v>
      </c>
      <c r="M44" s="12">
        <v>0</v>
      </c>
    </row>
    <row r="45" spans="1:13">
      <c r="A45" s="12">
        <v>41</v>
      </c>
      <c r="C45" s="57">
        <f>C44-CHOOSE(Amort!$B$7,G44,I44,K44,M44,E44)</f>
        <v>940865.17447756196</v>
      </c>
      <c r="E45" s="16">
        <v>2339.0538866431452</v>
      </c>
      <c r="G45" s="58">
        <f>-PPMT(Amort!$B$9/(12/Amort!$B$4),A45,Amort!$B$8,Amort!$B$2)</f>
        <v>1649.3722974863194</v>
      </c>
      <c r="I45" s="58">
        <f t="shared" si="3"/>
        <v>1663</v>
      </c>
      <c r="K45" s="57">
        <f>Amort!$B$2/Amort!$B$8</f>
        <v>3333.3333333333335</v>
      </c>
      <c r="M45" s="12">
        <v>0</v>
      </c>
    </row>
    <row r="46" spans="1:13">
      <c r="A46" s="12">
        <v>42</v>
      </c>
      <c r="C46" s="57">
        <f>C45-CHOOSE(Amort!$B$7,G45,I45,K45,M45,E45)</f>
        <v>939215.80218007567</v>
      </c>
      <c r="E46" s="16">
        <v>2352.6983676482923</v>
      </c>
      <c r="G46" s="58">
        <f>-PPMT(Amort!$B$9/(12/Amort!$B$4),A46,Amort!$B$8,Amort!$B$2)</f>
        <v>1658.3613765076198</v>
      </c>
      <c r="I46" s="58">
        <f t="shared" si="3"/>
        <v>1663</v>
      </c>
      <c r="K46" s="57">
        <f>Amort!$B$2/Amort!$B$8</f>
        <v>3333.3333333333335</v>
      </c>
      <c r="M46" s="12">
        <v>0</v>
      </c>
    </row>
    <row r="47" spans="1:13">
      <c r="A47" s="12">
        <v>43</v>
      </c>
      <c r="C47" s="57">
        <f>C46-CHOOSE(Amort!$B$7,G46,I46,K46,M46,E46)</f>
        <v>937557.440803568</v>
      </c>
      <c r="E47" s="16">
        <v>2366.4224414597265</v>
      </c>
      <c r="G47" s="58">
        <f>-PPMT(Amort!$B$9/(12/Amort!$B$4),A47,Amort!$B$8,Amort!$B$2)</f>
        <v>1667.3994460095862</v>
      </c>
      <c r="I47" s="58">
        <f t="shared" si="3"/>
        <v>1663</v>
      </c>
      <c r="K47" s="57">
        <f>Amort!$B$2/Amort!$B$8</f>
        <v>3333.3333333333335</v>
      </c>
      <c r="M47" s="12">
        <v>0</v>
      </c>
    </row>
    <row r="48" spans="1:13">
      <c r="A48" s="12">
        <v>44</v>
      </c>
      <c r="C48" s="57">
        <f>C47-CHOOSE(Amort!$B$7,G47,I47,K47,M47,E47)</f>
        <v>935890.04135755845</v>
      </c>
      <c r="E48" s="16">
        <v>2380.226572368294</v>
      </c>
      <c r="G48" s="58">
        <f>-PPMT(Amort!$B$9/(12/Amort!$B$4),A48,Amort!$B$8,Amort!$B$2)</f>
        <v>1676.4867729903385</v>
      </c>
      <c r="I48" s="58">
        <f t="shared" si="3"/>
        <v>1663</v>
      </c>
      <c r="K48" s="57">
        <f>Amort!$B$2/Amort!$B$8</f>
        <v>3333.3333333333335</v>
      </c>
      <c r="M48" s="12">
        <v>0</v>
      </c>
    </row>
    <row r="49" spans="1:13">
      <c r="A49" s="12">
        <v>45</v>
      </c>
      <c r="C49" s="57">
        <f>C48-CHOOSE(Amort!$B$7,G48,I48,K48,M48,E48)</f>
        <v>934213.55458456813</v>
      </c>
      <c r="E49" s="16">
        <v>2394.1112273735926</v>
      </c>
      <c r="G49" s="58">
        <f>-PPMT(Amort!$B$9/(12/Amort!$B$4),A49,Amort!$B$8,Amort!$B$2)</f>
        <v>1685.6236259031361</v>
      </c>
      <c r="I49" s="58">
        <f t="shared" si="3"/>
        <v>1663</v>
      </c>
      <c r="K49" s="57">
        <f>Amort!$B$2/Amort!$B$8</f>
        <v>3333.3333333333335</v>
      </c>
      <c r="M49" s="12">
        <v>0</v>
      </c>
    </row>
    <row r="50" spans="1:13">
      <c r="A50" s="12">
        <v>46</v>
      </c>
      <c r="C50" s="57">
        <f>C49-CHOOSE(Amort!$B$7,G49,I49,K49,M49,E49)</f>
        <v>932527.93095866498</v>
      </c>
      <c r="E50" s="16">
        <v>2408.0768762002699</v>
      </c>
      <c r="G50" s="58">
        <f>-PPMT(Amort!$B$9/(12/Amort!$B$4),A50,Amort!$B$8,Amort!$B$2)</f>
        <v>1694.8102746643081</v>
      </c>
      <c r="I50" s="58">
        <f t="shared" si="3"/>
        <v>1663</v>
      </c>
      <c r="K50" s="57">
        <f>Amort!$B$2/Amort!$B$8</f>
        <v>3333.3333333333335</v>
      </c>
      <c r="M50" s="12">
        <v>0</v>
      </c>
    </row>
    <row r="51" spans="1:13">
      <c r="A51" s="12">
        <v>47</v>
      </c>
      <c r="C51" s="57">
        <f>C50-CHOOSE(Amort!$B$7,G50,I50,K50,M50,E50)</f>
        <v>930833.12068400066</v>
      </c>
      <c r="E51" s="16">
        <v>2422.1239913115278</v>
      </c>
      <c r="G51" s="58">
        <f>-PPMT(Amort!$B$9/(12/Amort!$B$4),A51,Amort!$B$8,Amort!$B$2)</f>
        <v>1704.0469906612284</v>
      </c>
      <c r="I51" s="58">
        <f t="shared" si="3"/>
        <v>1663</v>
      </c>
      <c r="K51" s="57">
        <f>Amort!$B$2/Amort!$B$8</f>
        <v>3333.3333333333335</v>
      </c>
      <c r="M51" s="12">
        <v>0</v>
      </c>
    </row>
    <row r="52" spans="1:13">
      <c r="A52" s="12">
        <v>48</v>
      </c>
      <c r="C52" s="57">
        <f>C51-CHOOSE(Amort!$B$7,G51,I51,K51,M51,E51)</f>
        <v>929129.07369333948</v>
      </c>
      <c r="E52" s="16">
        <v>2436.2530479272828</v>
      </c>
      <c r="G52" s="58">
        <f>-PPMT(Amort!$B$9/(12/Amort!$B$4),A52,Amort!$B$8,Amort!$B$2)</f>
        <v>1713.3340467603323</v>
      </c>
      <c r="I52" s="58">
        <f t="shared" si="3"/>
        <v>1663</v>
      </c>
      <c r="K52" s="57">
        <f>Amort!$B$2/Amort!$B$8</f>
        <v>3333.3333333333335</v>
      </c>
      <c r="M52" s="12">
        <v>0</v>
      </c>
    </row>
    <row r="53" spans="1:13">
      <c r="A53" s="12">
        <v>49</v>
      </c>
      <c r="C53" s="57">
        <f>C52-CHOOSE(Amort!$B$7,G52,I52,K52,M52,E52)</f>
        <v>927415.73964657914</v>
      </c>
      <c r="E53" s="16">
        <v>2450.4645240399987</v>
      </c>
      <c r="G53" s="58">
        <f>-PPMT(Amort!$B$9/(12/Amort!$B$4),A53,Amort!$B$8,Amort!$B$2)</f>
        <v>1722.6717173151758</v>
      </c>
      <c r="I53" s="58">
        <f t="shared" ref="I53:I64" si="4">ROUND(AVERAGE(G$53:G$64),0)</f>
        <v>1775</v>
      </c>
      <c r="K53" s="57">
        <f>Amort!$B$2/Amort!$B$8</f>
        <v>3333.3333333333335</v>
      </c>
      <c r="M53" s="12">
        <v>0</v>
      </c>
    </row>
    <row r="54" spans="1:13">
      <c r="A54" s="12">
        <v>50</v>
      </c>
      <c r="C54" s="57">
        <f>C53-CHOOSE(Amort!$B$7,G53,I53,K53,M53,E53)</f>
        <v>925693.06792926393</v>
      </c>
      <c r="E54" s="16">
        <v>2464.7589004305191</v>
      </c>
      <c r="G54" s="58">
        <f>-PPMT(Amort!$B$9/(12/Amort!$B$4),A54,Amort!$B$8,Amort!$B$2)</f>
        <v>1732.0602781745438</v>
      </c>
      <c r="I54" s="58">
        <f t="shared" si="4"/>
        <v>1775</v>
      </c>
      <c r="K54" s="57">
        <f>Amort!$B$2/Amort!$B$8</f>
        <v>3333.3333333333335</v>
      </c>
      <c r="M54" s="12">
        <v>0</v>
      </c>
    </row>
    <row r="55" spans="1:13">
      <c r="A55" s="12">
        <v>51</v>
      </c>
      <c r="C55" s="57">
        <f>C54-CHOOSE(Amort!$B$7,G54,I54,K54,M54,E54)</f>
        <v>923961.00765108934</v>
      </c>
      <c r="E55" s="16">
        <v>2479.1366606829688</v>
      </c>
      <c r="G55" s="58">
        <f>-PPMT(Amort!$B$9/(12/Amort!$B$4),A55,Amort!$B$8,Amort!$B$2)</f>
        <v>1741.5000066905948</v>
      </c>
      <c r="I55" s="58">
        <f t="shared" si="4"/>
        <v>1775</v>
      </c>
      <c r="K55" s="57">
        <f>Amort!$B$2/Amort!$B$8</f>
        <v>3333.3333333333335</v>
      </c>
      <c r="M55" s="12">
        <v>0</v>
      </c>
    </row>
    <row r="56" spans="1:13">
      <c r="A56" s="12">
        <v>52</v>
      </c>
      <c r="C56" s="57">
        <f>C55-CHOOSE(Amort!$B$7,G55,I55,K55,M55,E55)</f>
        <v>922219.50764439872</v>
      </c>
      <c r="E56" s="16">
        <v>2493.5982912033796</v>
      </c>
      <c r="G56" s="58">
        <f>-PPMT(Amort!$B$9/(12/Amort!$B$4),A56,Amort!$B$8,Amort!$B$2)</f>
        <v>1750.9911817270588</v>
      </c>
      <c r="I56" s="58">
        <f t="shared" si="4"/>
        <v>1775</v>
      </c>
      <c r="K56" s="57">
        <f>Amort!$B$2/Amort!$B$8</f>
        <v>3333.3333333333335</v>
      </c>
      <c r="M56" s="12">
        <v>0</v>
      </c>
    </row>
    <row r="57" spans="1:13">
      <c r="A57" s="12">
        <v>53</v>
      </c>
      <c r="C57" s="57">
        <f>C56-CHOOSE(Amort!$B$7,G56,I56,K56,M56,E56)</f>
        <v>920468.51646267169</v>
      </c>
      <c r="E57" s="16">
        <v>2508.1442812355235</v>
      </c>
      <c r="G57" s="58">
        <f>-PPMT(Amort!$B$9/(12/Amort!$B$4),A57,Amort!$B$8,Amort!$B$2)</f>
        <v>1760.5340836674711</v>
      </c>
      <c r="I57" s="58">
        <f t="shared" si="4"/>
        <v>1775</v>
      </c>
      <c r="K57" s="57">
        <f>Amort!$B$2/Amort!$B$8</f>
        <v>3333.3333333333335</v>
      </c>
      <c r="M57" s="12">
        <v>0</v>
      </c>
    </row>
    <row r="58" spans="1:13">
      <c r="A58" s="12">
        <v>54</v>
      </c>
      <c r="C58" s="57">
        <f>C57-CHOOSE(Amort!$B$7,G57,I57,K57,M57,E57)</f>
        <v>918707.98237900424</v>
      </c>
      <c r="E58" s="16">
        <v>2522.7751228762791</v>
      </c>
      <c r="G58" s="58">
        <f>-PPMT(Amort!$B$9/(12/Amort!$B$4),A58,Amort!$B$8,Amort!$B$2)</f>
        <v>1770.1289944234591</v>
      </c>
      <c r="I58" s="58">
        <f t="shared" si="4"/>
        <v>1775</v>
      </c>
      <c r="K58" s="57">
        <f>Amort!$B$2/Amort!$B$8</f>
        <v>3333.3333333333335</v>
      </c>
      <c r="M58" s="12">
        <v>0</v>
      </c>
    </row>
    <row r="59" spans="1:13">
      <c r="A59" s="12">
        <v>55</v>
      </c>
      <c r="C59" s="57">
        <f>C58-CHOOSE(Amort!$B$7,G58,I58,K58,M58,E58)</f>
        <v>916937.85338458081</v>
      </c>
      <c r="E59" s="16">
        <v>2537.491311092861</v>
      </c>
      <c r="G59" s="58">
        <f>-PPMT(Amort!$B$9/(12/Amort!$B$4),A59,Amort!$B$8,Amort!$B$2)</f>
        <v>1779.7761974430671</v>
      </c>
      <c r="I59" s="58">
        <f t="shared" si="4"/>
        <v>1775</v>
      </c>
      <c r="K59" s="57">
        <f>Amort!$B$2/Amort!$B$8</f>
        <v>3333.3333333333335</v>
      </c>
      <c r="M59" s="12">
        <v>0</v>
      </c>
    </row>
    <row r="60" spans="1:13">
      <c r="A60" s="12">
        <v>56</v>
      </c>
      <c r="C60" s="57">
        <f>C59-CHOOSE(Amort!$B$7,G59,I59,K59,M59,E59)</f>
        <v>915158.07718713779</v>
      </c>
      <c r="E60" s="16">
        <v>2552.2933437409811</v>
      </c>
      <c r="G60" s="58">
        <f>-PPMT(Amort!$B$9/(12/Amort!$B$4),A60,Amort!$B$8,Amort!$B$2)</f>
        <v>1789.4759777191318</v>
      </c>
      <c r="I60" s="58">
        <f t="shared" si="4"/>
        <v>1775</v>
      </c>
      <c r="K60" s="57">
        <f>Amort!$B$2/Amort!$B$8</f>
        <v>3333.3333333333335</v>
      </c>
      <c r="M60" s="12">
        <v>0</v>
      </c>
    </row>
    <row r="61" spans="1:13">
      <c r="A61" s="12">
        <v>57</v>
      </c>
      <c r="C61" s="57">
        <f>C60-CHOOSE(Amort!$B$7,G60,I60,K60,M60,E60)</f>
        <v>913368.60120941862</v>
      </c>
      <c r="E61" s="16">
        <v>2567.1817215792835</v>
      </c>
      <c r="G61" s="58">
        <f>-PPMT(Amort!$B$9/(12/Amort!$B$4),A61,Amort!$B$8,Amort!$B$2)</f>
        <v>1799.2286217977007</v>
      </c>
      <c r="I61" s="58">
        <f t="shared" si="4"/>
        <v>1775</v>
      </c>
      <c r="K61" s="57">
        <f>Amort!$B$2/Amort!$B$8</f>
        <v>3333.3333333333335</v>
      </c>
      <c r="M61" s="12">
        <v>0</v>
      </c>
    </row>
    <row r="62" spans="1:13">
      <c r="A62" s="12">
        <v>58</v>
      </c>
      <c r="C62" s="57">
        <f>C61-CHOOSE(Amort!$B$7,G61,I61,K61,M61,E61)</f>
        <v>911569.37258762086</v>
      </c>
      <c r="E62" s="16">
        <v>2582.1569482889026</v>
      </c>
      <c r="G62" s="58">
        <f>-PPMT(Amort!$B$9/(12/Amort!$B$4),A62,Amort!$B$8,Amort!$B$2)</f>
        <v>1809.0344177864984</v>
      </c>
      <c r="I62" s="58">
        <f t="shared" si="4"/>
        <v>1775</v>
      </c>
      <c r="K62" s="57">
        <f>Amort!$B$2/Amort!$B$8</f>
        <v>3333.3333333333335</v>
      </c>
      <c r="M62" s="12">
        <v>0</v>
      </c>
    </row>
    <row r="63" spans="1:13">
      <c r="A63" s="12">
        <v>59</v>
      </c>
      <c r="C63" s="57">
        <f>C62-CHOOSE(Amort!$B$7,G62,I62,K62,M62,E62)</f>
        <v>909760.33816983434</v>
      </c>
      <c r="E63" s="16">
        <v>2597.2195304869674</v>
      </c>
      <c r="G63" s="58">
        <f>-PPMT(Amort!$B$9/(12/Amort!$B$4),A63,Amort!$B$8,Amort!$B$2)</f>
        <v>1818.8936553634346</v>
      </c>
      <c r="I63" s="58">
        <f t="shared" si="4"/>
        <v>1775</v>
      </c>
      <c r="K63" s="57">
        <f>Amort!$B$2/Amort!$B$8</f>
        <v>3333.3333333333335</v>
      </c>
      <c r="M63" s="12">
        <v>0</v>
      </c>
    </row>
    <row r="64" spans="1:13">
      <c r="A64" s="12">
        <v>60</v>
      </c>
      <c r="C64" s="57">
        <f>C63-CHOOSE(Amort!$B$7,G63,I63,K63,M63,E63)</f>
        <v>907941.44451447087</v>
      </c>
      <c r="E64" s="16">
        <v>2612.3699777480215</v>
      </c>
      <c r="G64" s="58">
        <f>-PPMT(Amort!$B$9/(12/Amort!$B$4),A64,Amort!$B$8,Amort!$B$2)</f>
        <v>1828.8066257851656</v>
      </c>
      <c r="I64" s="58">
        <f t="shared" si="4"/>
        <v>1775</v>
      </c>
      <c r="K64" s="57">
        <f>Amort!$B$2/Amort!$B$8</f>
        <v>3333.3333333333335</v>
      </c>
      <c r="M64" s="12">
        <v>0</v>
      </c>
    </row>
    <row r="65" spans="1:13">
      <c r="A65" s="12">
        <v>61</v>
      </c>
      <c r="C65" s="57">
        <f>C64-CHOOSE(Amort!$B$7,G64,I64,K64,M64,E64)</f>
        <v>906112.63788868568</v>
      </c>
      <c r="E65" s="16">
        <v>2627.6088026184589</v>
      </c>
      <c r="G65" s="58">
        <f>-PPMT(Amort!$B$9/(12/Amort!$B$4),A65,Amort!$B$8,Amort!$B$2)</f>
        <v>1838.7736218956948</v>
      </c>
      <c r="I65" s="58">
        <f t="shared" ref="I65:I76" si="5">ROUND(AVERAGE(G$65:G$76),0)</f>
        <v>1895</v>
      </c>
      <c r="K65" s="57">
        <f>Amort!$B$2/Amort!$B$8</f>
        <v>3333.3333333333335</v>
      </c>
      <c r="M65" s="12">
        <v>0</v>
      </c>
    </row>
    <row r="66" spans="1:13">
      <c r="A66" s="12">
        <v>62</v>
      </c>
      <c r="C66" s="57">
        <f>C65-CHOOSE(Amort!$B$7,G65,I65,K65,M65,E65)</f>
        <v>904273.86426678998</v>
      </c>
      <c r="E66" s="16">
        <v>2642.9365206337534</v>
      </c>
      <c r="G66" s="58">
        <f>-PPMT(Amort!$B$9/(12/Amort!$B$4),A66,Amort!$B$8,Amort!$B$2)</f>
        <v>1848.7949381350261</v>
      </c>
      <c r="I66" s="58">
        <f t="shared" si="5"/>
        <v>1895</v>
      </c>
      <c r="K66" s="57">
        <f>Amort!$B$2/Amort!$B$8</f>
        <v>3333.3333333333335</v>
      </c>
      <c r="M66" s="12">
        <v>0</v>
      </c>
    </row>
    <row r="67" spans="1:13">
      <c r="A67" s="12">
        <v>63</v>
      </c>
      <c r="C67" s="57">
        <f>C66-CHOOSE(Amort!$B$7,G66,I66,K66,M66,E66)</f>
        <v>902425.06932865491</v>
      </c>
      <c r="E67" s="16">
        <v>2658.3536503375508</v>
      </c>
      <c r="G67" s="58">
        <f>-PPMT(Amort!$B$9/(12/Amort!$B$4),A67,Amort!$B$8,Amort!$B$2)</f>
        <v>1858.8708705478618</v>
      </c>
      <c r="I67" s="58">
        <f t="shared" si="5"/>
        <v>1895</v>
      </c>
      <c r="K67" s="57">
        <f>Amort!$B$2/Amort!$B$8</f>
        <v>3333.3333333333335</v>
      </c>
      <c r="M67" s="12">
        <v>0</v>
      </c>
    </row>
    <row r="68" spans="1:13">
      <c r="A68" s="12">
        <v>64</v>
      </c>
      <c r="C68" s="57">
        <f>C67-CHOOSE(Amort!$B$7,G67,I67,K67,M67,E67)</f>
        <v>900566.19845810707</v>
      </c>
      <c r="E68" s="16">
        <v>2673.8607132975012</v>
      </c>
      <c r="G68" s="58">
        <f>-PPMT(Amort!$B$9/(12/Amort!$B$4),A68,Amort!$B$8,Amort!$B$2)</f>
        <v>1869.0017167923477</v>
      </c>
      <c r="I68" s="58">
        <f t="shared" si="5"/>
        <v>1895</v>
      </c>
      <c r="K68" s="57">
        <f>Amort!$B$2/Amort!$B$8</f>
        <v>3333.3333333333335</v>
      </c>
      <c r="M68" s="12">
        <v>0</v>
      </c>
    </row>
    <row r="69" spans="1:13">
      <c r="A69" s="12">
        <v>65</v>
      </c>
      <c r="C69" s="57">
        <f>C68-CHOOSE(Amort!$B$7,G68,I68,K68,M68,E68)</f>
        <v>898697.19674131472</v>
      </c>
      <c r="E69" s="16">
        <v>2689.4582341252826</v>
      </c>
      <c r="G69" s="58">
        <f>-PPMT(Amort!$B$9/(12/Amort!$B$4),A69,Amort!$B$8,Amort!$B$2)</f>
        <v>1879.1877761488659</v>
      </c>
      <c r="I69" s="58">
        <f t="shared" si="5"/>
        <v>1895</v>
      </c>
      <c r="K69" s="57">
        <f>Amort!$B$2/Amort!$B$8</f>
        <v>3333.3333333333335</v>
      </c>
      <c r="M69" s="12">
        <v>0</v>
      </c>
    </row>
    <row r="70" spans="1:13">
      <c r="A70" s="12">
        <v>66</v>
      </c>
      <c r="C70" s="57">
        <f>C69-CHOOSE(Amort!$B$7,G69,I69,K69,M69,E69)</f>
        <v>896818.00896516582</v>
      </c>
      <c r="E70" s="16">
        <v>2705.1467404910363</v>
      </c>
      <c r="G70" s="58">
        <f>-PPMT(Amort!$B$9/(12/Amort!$B$4),A70,Amort!$B$8,Amort!$B$2)</f>
        <v>1889.4293495288771</v>
      </c>
      <c r="I70" s="58">
        <f t="shared" si="5"/>
        <v>1895</v>
      </c>
      <c r="K70" s="57">
        <f>Amort!$B$2/Amort!$B$8</f>
        <v>3333.3333333333335</v>
      </c>
      <c r="M70" s="12">
        <v>0</v>
      </c>
    </row>
    <row r="71" spans="1:13">
      <c r="A71" s="12">
        <v>67</v>
      </c>
      <c r="C71" s="57">
        <f>C70-CHOOSE(Amort!$B$7,G70,I70,K70,M70,E70)</f>
        <v>894928.57961563696</v>
      </c>
      <c r="E71" s="16">
        <v>2720.9267631438561</v>
      </c>
      <c r="G71" s="58">
        <f>-PPMT(Amort!$B$9/(12/Amort!$B$4),A71,Amort!$B$8,Amort!$B$2)</f>
        <v>1899.7267394838093</v>
      </c>
      <c r="I71" s="58">
        <f t="shared" si="5"/>
        <v>1895</v>
      </c>
      <c r="K71" s="57">
        <f>Amort!$B$2/Amort!$B$8</f>
        <v>3333.3333333333335</v>
      </c>
      <c r="M71" s="12">
        <v>0</v>
      </c>
    </row>
    <row r="72" spans="1:13">
      <c r="A72" s="12">
        <v>68</v>
      </c>
      <c r="C72" s="57">
        <f>C71-CHOOSE(Amort!$B$7,G71,I71,K71,M71,E71)</f>
        <v>893028.85287615319</v>
      </c>
      <c r="E72" s="16">
        <v>2736.7988359290175</v>
      </c>
      <c r="G72" s="58">
        <f>-PPMT(Amort!$B$9/(12/Amort!$B$4),A72,Amort!$B$8,Amort!$B$2)</f>
        <v>1910.0802502139964</v>
      </c>
      <c r="I72" s="58">
        <f t="shared" si="5"/>
        <v>1895</v>
      </c>
      <c r="K72" s="57">
        <f>Amort!$B$2/Amort!$B$8</f>
        <v>3333.3333333333335</v>
      </c>
      <c r="M72" s="12">
        <v>0</v>
      </c>
    </row>
    <row r="73" spans="1:13">
      <c r="A73" s="12">
        <v>69</v>
      </c>
      <c r="C73" s="57">
        <f>C72-CHOOSE(Amort!$B$7,G72,I72,K72,M72,E72)</f>
        <v>891118.77262593922</v>
      </c>
      <c r="E73" s="16">
        <v>2752.7634958052076</v>
      </c>
      <c r="G73" s="58">
        <f>-PPMT(Amort!$B$9/(12/Amort!$B$4),A73,Amort!$B$8,Amort!$B$2)</f>
        <v>1920.4901875776627</v>
      </c>
      <c r="I73" s="58">
        <f t="shared" si="5"/>
        <v>1895</v>
      </c>
      <c r="K73" s="57">
        <f>Amort!$B$2/Amort!$B$8</f>
        <v>3333.3333333333335</v>
      </c>
      <c r="M73" s="12">
        <v>0</v>
      </c>
    </row>
    <row r="74" spans="1:13">
      <c r="A74" s="12">
        <v>70</v>
      </c>
      <c r="C74" s="57">
        <f>C73-CHOOSE(Amort!$B$7,G73,I73,K73,M73,E73)</f>
        <v>889198.28243836155</v>
      </c>
      <c r="E74" s="16">
        <v>2768.8212828640826</v>
      </c>
      <c r="G74" s="58">
        <f>-PPMT(Amort!$B$9/(12/Amort!$B$4),A74,Amort!$B$8,Amort!$B$2)</f>
        <v>1930.9568590999611</v>
      </c>
      <c r="I74" s="58">
        <f t="shared" si="5"/>
        <v>1895</v>
      </c>
      <c r="K74" s="57">
        <f>Amort!$B$2/Amort!$B$8</f>
        <v>3333.3333333333335</v>
      </c>
      <c r="M74" s="12">
        <v>0</v>
      </c>
    </row>
    <row r="75" spans="1:13">
      <c r="A75" s="12">
        <v>71</v>
      </c>
      <c r="C75" s="57">
        <f>C74-CHOOSE(Amort!$B$7,G74,I74,K74,M74,E74)</f>
        <v>887267.32557926164</v>
      </c>
      <c r="E75" s="16">
        <v>2784.9727403474972</v>
      </c>
      <c r="G75" s="58">
        <f>-PPMT(Amort!$B$9/(12/Amort!$B$4),A75,Amort!$B$8,Amort!$B$2)</f>
        <v>1941.4805739820558</v>
      </c>
      <c r="I75" s="58">
        <f t="shared" si="5"/>
        <v>1895</v>
      </c>
      <c r="K75" s="57">
        <f>Amort!$B$2/Amort!$B$8</f>
        <v>3333.3333333333335</v>
      </c>
      <c r="M75" s="12">
        <v>0</v>
      </c>
    </row>
    <row r="76" spans="1:13">
      <c r="A76" s="12">
        <v>72</v>
      </c>
      <c r="C76" s="57">
        <f>C75-CHOOSE(Amort!$B$7,G75,I75,K75,M75,E75)</f>
        <v>885325.84500527964</v>
      </c>
      <c r="E76" s="16">
        <v>2801.2184146661311</v>
      </c>
      <c r="G76" s="58">
        <f>-PPMT(Amort!$B$9/(12/Amort!$B$4),A76,Amort!$B$8,Amort!$B$2)</f>
        <v>1952.0616431102578</v>
      </c>
      <c r="I76" s="58">
        <f t="shared" si="5"/>
        <v>1895</v>
      </c>
      <c r="K76" s="57">
        <f>Amort!$B$2/Amort!$B$8</f>
        <v>3333.3333333333335</v>
      </c>
      <c r="M76" s="12">
        <v>0</v>
      </c>
    </row>
    <row r="77" spans="1:13">
      <c r="A77" s="12">
        <v>73</v>
      </c>
      <c r="C77" s="57">
        <f>C76-CHOOSE(Amort!$B$7,G76,I76,K76,M76,E76)</f>
        <v>883373.7833621694</v>
      </c>
      <c r="E77" s="16">
        <v>2817.5588554181159</v>
      </c>
      <c r="G77" s="58">
        <f>-PPMT(Amort!$B$9/(12/Amort!$B$4),A77,Amort!$B$8,Amort!$B$2)</f>
        <v>1962.7003790652088</v>
      </c>
      <c r="I77" s="58">
        <f t="shared" ref="I77:I88" si="6">ROUND(AVERAGE(G$77:G$88),0)</f>
        <v>2023</v>
      </c>
      <c r="K77" s="57">
        <f>Amort!$B$2/Amort!$B$8</f>
        <v>3333.3333333333335</v>
      </c>
      <c r="M77" s="12">
        <v>0</v>
      </c>
    </row>
    <row r="78" spans="1:13">
      <c r="A78" s="12">
        <v>74</v>
      </c>
      <c r="C78" s="57">
        <f>C77-CHOOSE(Amort!$B$7,G77,I77,K77,M77,E77)</f>
        <v>881411.08298310416</v>
      </c>
      <c r="E78" s="16">
        <v>2833.9946154081263</v>
      </c>
      <c r="G78" s="58">
        <f>-PPMT(Amort!$B$9/(12/Amort!$B$4),A78,Amort!$B$8,Amort!$B$2)</f>
        <v>1973.397096131114</v>
      </c>
      <c r="I78" s="58">
        <f t="shared" si="6"/>
        <v>2023</v>
      </c>
      <c r="K78" s="57">
        <f>Amort!$B$2/Amort!$B$8</f>
        <v>3333.3333333333335</v>
      </c>
      <c r="M78" s="12">
        <v>0</v>
      </c>
    </row>
    <row r="79" spans="1:13">
      <c r="A79" s="12">
        <v>75</v>
      </c>
      <c r="C79" s="57">
        <f>C78-CHOOSE(Amort!$B$7,G78,I78,K78,M78,E78)</f>
        <v>879437.68588697305</v>
      </c>
      <c r="E79" s="16">
        <v>2850.5262506646104</v>
      </c>
      <c r="G79" s="58">
        <f>-PPMT(Amort!$B$9/(12/Amort!$B$4),A79,Amort!$B$8,Amort!$B$2)</f>
        <v>1984.1521103050286</v>
      </c>
      <c r="I79" s="58">
        <f t="shared" si="6"/>
        <v>2023</v>
      </c>
      <c r="K79" s="57">
        <f>Amort!$B$2/Amort!$B$8</f>
        <v>3333.3333333333335</v>
      </c>
      <c r="M79" s="12">
        <v>0</v>
      </c>
    </row>
    <row r="80" spans="1:13">
      <c r="A80" s="12">
        <v>76</v>
      </c>
      <c r="C80" s="57">
        <f>C79-CHOOSE(Amort!$B$7,G79,I79,K79,M79,E79)</f>
        <v>877453.53377666802</v>
      </c>
      <c r="E80" s="16">
        <v>2867.1543204602785</v>
      </c>
      <c r="G80" s="58">
        <f>-PPMT(Amort!$B$9/(12/Amort!$B$4),A80,Amort!$B$8,Amort!$B$2)</f>
        <v>1994.9657393061912</v>
      </c>
      <c r="I80" s="58">
        <f t="shared" si="6"/>
        <v>2023</v>
      </c>
      <c r="K80" s="57">
        <f>Amort!$B$2/Amort!$B$8</f>
        <v>3333.3333333333335</v>
      </c>
      <c r="M80" s="12">
        <v>0</v>
      </c>
    </row>
    <row r="81" spans="1:13">
      <c r="A81" s="12">
        <v>77</v>
      </c>
      <c r="C81" s="57">
        <f>C80-CHOOSE(Amort!$B$7,G80,I80,K80,M80,E80)</f>
        <v>875458.56803736184</v>
      </c>
      <c r="E81" s="16">
        <v>2883.8793873297982</v>
      </c>
      <c r="G81" s="58">
        <f>-PPMT(Amort!$B$9/(12/Amort!$B$4),A81,Amort!$B$8,Amort!$B$2)</f>
        <v>2005.83830258541</v>
      </c>
      <c r="I81" s="58">
        <f t="shared" si="6"/>
        <v>2023</v>
      </c>
      <c r="K81" s="57">
        <f>Amort!$B$2/Amort!$B$8</f>
        <v>3333.3333333333335</v>
      </c>
      <c r="M81" s="12">
        <v>0</v>
      </c>
    </row>
    <row r="82" spans="1:13">
      <c r="A82" s="12">
        <v>78</v>
      </c>
      <c r="C82" s="57">
        <f>C81-CHOOSE(Amort!$B$7,G81,I81,K81,M81,E81)</f>
        <v>873452.72973477643</v>
      </c>
      <c r="E82" s="16">
        <v>2900.7020170888864</v>
      </c>
      <c r="G82" s="58">
        <f>-PPMT(Amort!$B$9/(12/Amort!$B$4),A82,Amort!$B$8,Amort!$B$2)</f>
        <v>2016.7701213345003</v>
      </c>
      <c r="I82" s="58">
        <f t="shared" si="6"/>
        <v>2023</v>
      </c>
      <c r="K82" s="57">
        <f>Amort!$B$2/Amort!$B$8</f>
        <v>3333.3333333333335</v>
      </c>
      <c r="M82" s="12">
        <v>0</v>
      </c>
    </row>
    <row r="83" spans="1:13">
      <c r="A83" s="12">
        <v>79</v>
      </c>
      <c r="C83" s="57">
        <f>C82-CHOOSE(Amort!$B$7,G82,I82,K82,M82,E82)</f>
        <v>871435.95961344196</v>
      </c>
      <c r="E83" s="16">
        <v>2917.6227788552642</v>
      </c>
      <c r="G83" s="58">
        <f>-PPMT(Amort!$B$9/(12/Amort!$B$4),A83,Amort!$B$8,Amort!$B$2)</f>
        <v>2027.7615184957738</v>
      </c>
      <c r="I83" s="58">
        <f t="shared" si="6"/>
        <v>2023</v>
      </c>
      <c r="K83" s="57">
        <f>Amort!$B$2/Amort!$B$8</f>
        <v>3333.3333333333335</v>
      </c>
      <c r="M83" s="12">
        <v>0</v>
      </c>
    </row>
    <row r="84" spans="1:13">
      <c r="A84" s="12">
        <v>80</v>
      </c>
      <c r="C84" s="57">
        <f>C83-CHOOSE(Amort!$B$7,G83,I83,K83,M83,E83)</f>
        <v>869408.19809494622</v>
      </c>
      <c r="E84" s="16">
        <v>2934.6422450654209</v>
      </c>
      <c r="G84" s="58">
        <f>-PPMT(Amort!$B$9/(12/Amort!$B$4),A84,Amort!$B$8,Amort!$B$2)</f>
        <v>2038.8128187715756</v>
      </c>
      <c r="I84" s="58">
        <f t="shared" si="6"/>
        <v>2023</v>
      </c>
      <c r="K84" s="57">
        <f>Amort!$B$2/Amort!$B$8</f>
        <v>3333.3333333333335</v>
      </c>
      <c r="M84" s="12">
        <v>0</v>
      </c>
    </row>
    <row r="85" spans="1:13">
      <c r="A85" s="12">
        <v>81</v>
      </c>
      <c r="C85" s="57">
        <f>C84-CHOOSE(Amort!$B$7,G84,I84,K84,M84,E84)</f>
        <v>867369.38527617464</v>
      </c>
      <c r="E85" s="16">
        <v>2951.7609914951026</v>
      </c>
      <c r="G85" s="58">
        <f>-PPMT(Amort!$B$9/(12/Amort!$B$4),A85,Amort!$B$8,Amort!$B$2)</f>
        <v>2049.9243486338805</v>
      </c>
      <c r="I85" s="58">
        <f t="shared" si="6"/>
        <v>2023</v>
      </c>
      <c r="K85" s="57">
        <f>Amort!$B$2/Amort!$B$8</f>
        <v>3333.3333333333335</v>
      </c>
      <c r="M85" s="12">
        <v>0</v>
      </c>
    </row>
    <row r="86" spans="1:13">
      <c r="A86" s="12">
        <v>82</v>
      </c>
      <c r="C86" s="57">
        <f>C85-CHOOSE(Amort!$B$7,G85,I85,K85,M85,E85)</f>
        <v>865319.46092754079</v>
      </c>
      <c r="E86" s="16">
        <v>2968.9795972788706</v>
      </c>
      <c r="G86" s="58">
        <f>-PPMT(Amort!$B$9/(12/Amort!$B$4),A86,Amort!$B$8,Amort!$B$2)</f>
        <v>2061.0964363339353</v>
      </c>
      <c r="I86" s="58">
        <f t="shared" si="6"/>
        <v>2023</v>
      </c>
      <c r="K86" s="57">
        <f>Amort!$B$2/Amort!$B$8</f>
        <v>3333.3333333333335</v>
      </c>
      <c r="M86" s="12">
        <v>0</v>
      </c>
    </row>
    <row r="87" spans="1:13">
      <c r="A87" s="12">
        <v>83</v>
      </c>
      <c r="C87" s="57">
        <f>C86-CHOOSE(Amort!$B$7,G86,I86,K86,M86,E86)</f>
        <v>863258.36449120683</v>
      </c>
      <c r="E87" s="16">
        <v>2986.2986449296586</v>
      </c>
      <c r="G87" s="58">
        <f>-PPMT(Amort!$B$9/(12/Amort!$B$4),A87,Amort!$B$8,Amort!$B$2)</f>
        <v>2072.3294119119555</v>
      </c>
      <c r="I87" s="58">
        <f t="shared" si="6"/>
        <v>2023</v>
      </c>
      <c r="K87" s="57">
        <f>Amort!$B$2/Amort!$B$8</f>
        <v>3333.3333333333335</v>
      </c>
      <c r="M87" s="12">
        <v>0</v>
      </c>
    </row>
    <row r="88" spans="1:13">
      <c r="A88" s="12">
        <v>84</v>
      </c>
      <c r="C88" s="57">
        <f>C87-CHOOSE(Amort!$B$7,G87,I87,K87,M87,E87)</f>
        <v>861186.03507929482</v>
      </c>
      <c r="E88" s="16">
        <v>3003.7187203583308</v>
      </c>
      <c r="G88" s="58">
        <f>-PPMT(Amort!$B$9/(12/Amort!$B$4),A88,Amort!$B$8,Amort!$B$2)</f>
        <v>2083.6236072068755</v>
      </c>
      <c r="I88" s="58">
        <f t="shared" si="6"/>
        <v>2023</v>
      </c>
      <c r="K88" s="57">
        <f>Amort!$B$2/Amort!$B$8</f>
        <v>3333.3333333333335</v>
      </c>
      <c r="M88" s="12">
        <v>0</v>
      </c>
    </row>
    <row r="89" spans="1:13">
      <c r="A89" s="12">
        <v>85</v>
      </c>
      <c r="C89" s="57">
        <f>C88-CHOOSE(Amort!$B$7,G88,I88,K88,M88,E88)</f>
        <v>859102.41147208796</v>
      </c>
      <c r="G89" s="58">
        <f>-PPMT(Amort!$B$9/(12/Amort!$B$4),A89,Amort!$B$8,Amort!$B$2)</f>
        <v>2094.9793558661531</v>
      </c>
      <c r="I89" s="58">
        <f t="shared" ref="I89:I100" si="7">ROUND(AVERAGE(G$89:G$100),0)</f>
        <v>2159</v>
      </c>
      <c r="K89" s="57">
        <f>Amort!$B$2/Amort!$B$8</f>
        <v>3333.3333333333335</v>
      </c>
      <c r="M89" s="12">
        <v>0</v>
      </c>
    </row>
    <row r="90" spans="1:13">
      <c r="A90" s="12">
        <v>86</v>
      </c>
      <c r="C90" s="57">
        <f>C89-CHOOSE(Amort!$B$7,G89,I89,K89,M89,E89)</f>
        <v>857007.43211622175</v>
      </c>
      <c r="G90" s="58">
        <f>-PPMT(Amort!$B$9/(12/Amort!$B$4),A90,Amort!$B$8,Amort!$B$2)</f>
        <v>2106.3969933556236</v>
      </c>
      <c r="I90" s="58">
        <f t="shared" si="7"/>
        <v>2159</v>
      </c>
      <c r="K90" s="57">
        <f>Amort!$B$2/Amort!$B$8</f>
        <v>3333.3333333333335</v>
      </c>
      <c r="M90" s="12">
        <v>0</v>
      </c>
    </row>
    <row r="91" spans="1:13">
      <c r="A91" s="12">
        <v>87</v>
      </c>
      <c r="C91" s="57">
        <f>C90-CHOOSE(Amort!$B$7,G90,I90,K90,M90,E90)</f>
        <v>854901.03512286616</v>
      </c>
      <c r="G91" s="58">
        <f>-PPMT(Amort!$B$9/(12/Amort!$B$4),A91,Amort!$B$8,Amort!$B$2)</f>
        <v>2117.8768569694116</v>
      </c>
      <c r="I91" s="58">
        <f t="shared" si="7"/>
        <v>2159</v>
      </c>
      <c r="K91" s="57">
        <f>Amort!$B$2/Amort!$B$8</f>
        <v>3333.3333333333335</v>
      </c>
      <c r="M91" s="12">
        <v>0</v>
      </c>
    </row>
    <row r="92" spans="1:13">
      <c r="A92" s="12">
        <v>88</v>
      </c>
      <c r="C92" s="57">
        <f>C91-CHOOSE(Amort!$B$7,G91,I91,K91,M91,E91)</f>
        <v>852783.15826589672</v>
      </c>
      <c r="G92" s="58">
        <f>-PPMT(Amort!$B$9/(12/Amort!$B$4),A92,Amort!$B$8,Amort!$B$2)</f>
        <v>2129.4192858398947</v>
      </c>
      <c r="I92" s="58">
        <f t="shared" si="7"/>
        <v>2159</v>
      </c>
      <c r="K92" s="57">
        <f>Amort!$B$2/Amort!$B$8</f>
        <v>3333.3333333333335</v>
      </c>
      <c r="M92" s="12">
        <v>0</v>
      </c>
    </row>
    <row r="93" spans="1:13">
      <c r="A93" s="12">
        <v>89</v>
      </c>
      <c r="C93" s="57">
        <f>C92-CHOOSE(Amort!$B$7,G92,I92,K92,M92,E92)</f>
        <v>850653.73898005683</v>
      </c>
      <c r="G93" s="58">
        <f>-PPMT(Amort!$B$9/(12/Amort!$B$4),A93,Amort!$B$8,Amort!$B$2)</f>
        <v>2141.0246209477223</v>
      </c>
      <c r="I93" s="58">
        <f t="shared" si="7"/>
        <v>2159</v>
      </c>
      <c r="K93" s="57">
        <f>Amort!$B$2/Amort!$B$8</f>
        <v>3333.3333333333335</v>
      </c>
      <c r="M93" s="12">
        <v>0</v>
      </c>
    </row>
    <row r="94" spans="1:13">
      <c r="A94" s="12">
        <v>90</v>
      </c>
      <c r="C94" s="57">
        <f>C93-CHOOSE(Amort!$B$7,G93,I93,K93,M93,E93)</f>
        <v>848512.71435910906</v>
      </c>
      <c r="G94" s="58">
        <f>-PPMT(Amort!$B$9/(12/Amort!$B$4),A94,Amort!$B$8,Amort!$B$2)</f>
        <v>2152.6932051318872</v>
      </c>
      <c r="I94" s="58">
        <f t="shared" si="7"/>
        <v>2159</v>
      </c>
      <c r="K94" s="57">
        <f>Amort!$B$2/Amort!$B$8</f>
        <v>3333.3333333333335</v>
      </c>
      <c r="M94" s="12">
        <v>0</v>
      </c>
    </row>
    <row r="95" spans="1:13">
      <c r="A95" s="12">
        <v>91</v>
      </c>
      <c r="C95" s="57">
        <f>C94-CHOOSE(Amort!$B$7,G94,I94,K94,M94,E94)</f>
        <v>846360.02115397714</v>
      </c>
      <c r="G95" s="58">
        <f>-PPMT(Amort!$B$9/(12/Amort!$B$4),A95,Amort!$B$8,Amort!$B$2)</f>
        <v>2164.4253830998559</v>
      </c>
      <c r="I95" s="58">
        <f t="shared" si="7"/>
        <v>2159</v>
      </c>
      <c r="K95" s="57">
        <f>Amort!$B$2/Amort!$B$8</f>
        <v>3333.3333333333335</v>
      </c>
      <c r="M95" s="12">
        <v>0</v>
      </c>
    </row>
    <row r="96" spans="1:13">
      <c r="A96" s="12">
        <v>92</v>
      </c>
      <c r="C96" s="57">
        <f>C95-CHOOSE(Amort!$B$7,G95,I95,K95,M95,E95)</f>
        <v>844195.59577087732</v>
      </c>
      <c r="G96" s="58">
        <f>-PPMT(Amort!$B$9/(12/Amort!$B$4),A96,Amort!$B$8,Amort!$B$2)</f>
        <v>2176.2215014377502</v>
      </c>
      <c r="I96" s="58">
        <f t="shared" si="7"/>
        <v>2159</v>
      </c>
      <c r="K96" s="57">
        <f>Amort!$B$2/Amort!$B$8</f>
        <v>3333.3333333333335</v>
      </c>
      <c r="M96" s="12">
        <v>0</v>
      </c>
    </row>
    <row r="97" spans="1:13">
      <c r="A97" s="12">
        <v>93</v>
      </c>
      <c r="C97" s="57">
        <f>C96-CHOOSE(Amort!$B$7,G96,I96,K96,M96,E96)</f>
        <v>842019.37426943961</v>
      </c>
      <c r="G97" s="58">
        <f>-PPMT(Amort!$B$9/(12/Amort!$B$4),A97,Amort!$B$8,Amort!$B$2)</f>
        <v>2188.0819086205856</v>
      </c>
      <c r="I97" s="58">
        <f t="shared" si="7"/>
        <v>2159</v>
      </c>
      <c r="K97" s="57">
        <f>Amort!$B$2/Amort!$B$8</f>
        <v>3333.3333333333335</v>
      </c>
      <c r="M97" s="12">
        <v>0</v>
      </c>
    </row>
    <row r="98" spans="1:13">
      <c r="A98" s="12">
        <v>94</v>
      </c>
      <c r="C98" s="57">
        <f>C97-CHOOSE(Amort!$B$7,G97,I97,K97,M97,E97)</f>
        <v>839831.29236081906</v>
      </c>
      <c r="G98" s="58">
        <f>-PPMT(Amort!$B$9/(12/Amort!$B$4),A98,Amort!$B$8,Amort!$B$2)</f>
        <v>2200.006955022568</v>
      </c>
      <c r="I98" s="58">
        <f t="shared" si="7"/>
        <v>2159</v>
      </c>
      <c r="K98" s="57">
        <f>Amort!$B$2/Amort!$B$8</f>
        <v>3333.3333333333335</v>
      </c>
      <c r="M98" s="12">
        <v>0</v>
      </c>
    </row>
    <row r="99" spans="1:13">
      <c r="A99" s="12">
        <v>95</v>
      </c>
      <c r="C99" s="57">
        <f>C98-CHOOSE(Amort!$B$7,G98,I98,K98,M98,E98)</f>
        <v>837631.28540579649</v>
      </c>
      <c r="G99" s="58">
        <f>-PPMT(Amort!$B$9/(12/Amort!$B$4),A99,Amort!$B$8,Amort!$B$2)</f>
        <v>2211.9969929274407</v>
      </c>
      <c r="I99" s="58">
        <f t="shared" si="7"/>
        <v>2159</v>
      </c>
      <c r="K99" s="57">
        <f>Amort!$B$2/Amort!$B$8</f>
        <v>3333.3333333333335</v>
      </c>
      <c r="M99" s="12">
        <v>0</v>
      </c>
    </row>
    <row r="100" spans="1:13">
      <c r="A100" s="12">
        <v>96</v>
      </c>
      <c r="C100" s="57">
        <f>C99-CHOOSE(Amort!$B$7,G99,I99,K99,M99,E99)</f>
        <v>835419.28841286909</v>
      </c>
      <c r="G100" s="58">
        <f>-PPMT(Amort!$B$9/(12/Amort!$B$4),A100,Amort!$B$8,Amort!$B$2)</f>
        <v>2224.0523765388957</v>
      </c>
      <c r="I100" s="58">
        <f t="shared" si="7"/>
        <v>2159</v>
      </c>
      <c r="K100" s="57">
        <f>Amort!$B$2/Amort!$B$8</f>
        <v>3333.3333333333335</v>
      </c>
      <c r="M100" s="12">
        <v>0</v>
      </c>
    </row>
    <row r="101" spans="1:13">
      <c r="A101" s="12">
        <v>97</v>
      </c>
      <c r="C101" s="57">
        <f>C100-CHOOSE(Amort!$B$7,G100,I100,K100,M100,E100)</f>
        <v>833195.23603633023</v>
      </c>
      <c r="G101" s="58">
        <f>-PPMT(Amort!$B$9/(12/Amort!$B$4),A101,Amort!$B$8,Amort!$B$2)</f>
        <v>2236.1734619910326</v>
      </c>
      <c r="I101" s="58">
        <f t="shared" ref="I101:I112" si="8">ROUND(AVERAGE(G$101:G$112),0)</f>
        <v>2304</v>
      </c>
      <c r="K101" s="57">
        <f>Amort!$B$2/Amort!$B$8</f>
        <v>3333.3333333333335</v>
      </c>
      <c r="M101" s="12">
        <v>0</v>
      </c>
    </row>
    <row r="102" spans="1:13">
      <c r="A102" s="12">
        <v>98</v>
      </c>
      <c r="C102" s="57">
        <f>C101-CHOOSE(Amort!$B$7,G101,I101,K101,M101,E101)</f>
        <v>830959.06257433922</v>
      </c>
      <c r="G102" s="58">
        <f>-PPMT(Amort!$B$9/(12/Amort!$B$4),A102,Amort!$B$8,Amort!$B$2)</f>
        <v>2248.3606073588835</v>
      </c>
      <c r="I102" s="58">
        <f t="shared" si="8"/>
        <v>2304</v>
      </c>
      <c r="K102" s="57">
        <f>Amort!$B$2/Amort!$B$8</f>
        <v>3333.3333333333335</v>
      </c>
      <c r="M102" s="12">
        <v>0</v>
      </c>
    </row>
    <row r="103" spans="1:13">
      <c r="A103" s="12">
        <v>99</v>
      </c>
      <c r="C103" s="57">
        <f>C102-CHOOSE(Amort!$B$7,G102,I102,K102,M102,E102)</f>
        <v>828710.70196698036</v>
      </c>
      <c r="G103" s="58">
        <f>-PPMT(Amort!$B$9/(12/Amort!$B$4),A103,Amort!$B$8,Amort!$B$2)</f>
        <v>2260.6141726689893</v>
      </c>
      <c r="I103" s="58">
        <f t="shared" si="8"/>
        <v>2304</v>
      </c>
      <c r="K103" s="57">
        <f>Amort!$B$2/Amort!$B$8</f>
        <v>3333.3333333333335</v>
      </c>
      <c r="M103" s="12">
        <v>0</v>
      </c>
    </row>
    <row r="104" spans="1:13">
      <c r="A104" s="12">
        <v>100</v>
      </c>
      <c r="C104" s="57">
        <f>C103-CHOOSE(Amort!$B$7,G103,I103,K103,M103,E103)</f>
        <v>826450.08779431134</v>
      </c>
      <c r="G104" s="58">
        <f>-PPMT(Amort!$B$9/(12/Amort!$B$4),A104,Amort!$B$8,Amort!$B$2)</f>
        <v>2272.9345199100358</v>
      </c>
      <c r="I104" s="58">
        <f t="shared" si="8"/>
        <v>2304</v>
      </c>
      <c r="K104" s="57">
        <f>Amort!$B$2/Amort!$B$8</f>
        <v>3333.3333333333335</v>
      </c>
      <c r="M104" s="12">
        <v>0</v>
      </c>
    </row>
    <row r="105" spans="1:13">
      <c r="A105" s="12">
        <v>101</v>
      </c>
      <c r="C105" s="57">
        <f>C104-CHOOSE(Amort!$B$7,G104,I104,K104,M104,E104)</f>
        <v>824177.15327440132</v>
      </c>
      <c r="G105" s="58">
        <f>-PPMT(Amort!$B$9/(12/Amort!$B$4),A105,Amort!$B$8,Amort!$B$2)</f>
        <v>2285.3220130435452</v>
      </c>
      <c r="I105" s="58">
        <f t="shared" si="8"/>
        <v>2304</v>
      </c>
      <c r="K105" s="57">
        <f>Amort!$B$2/Amort!$B$8</f>
        <v>3333.3333333333335</v>
      </c>
      <c r="M105" s="12">
        <v>0</v>
      </c>
    </row>
    <row r="106" spans="1:13">
      <c r="A106" s="12">
        <v>102</v>
      </c>
      <c r="C106" s="57">
        <f>C105-CHOOSE(Amort!$B$7,G105,I105,K105,M105,E105)</f>
        <v>821891.83126135776</v>
      </c>
      <c r="G106" s="58">
        <f>-PPMT(Amort!$B$9/(12/Amort!$B$4),A106,Amort!$B$8,Amort!$B$2)</f>
        <v>2297.7770180146326</v>
      </c>
      <c r="I106" s="58">
        <f t="shared" si="8"/>
        <v>2304</v>
      </c>
      <c r="K106" s="57">
        <f>Amort!$B$2/Amort!$B$8</f>
        <v>3333.3333333333335</v>
      </c>
      <c r="M106" s="12">
        <v>0</v>
      </c>
    </row>
    <row r="107" spans="1:13">
      <c r="A107" s="12">
        <v>103</v>
      </c>
      <c r="C107" s="57">
        <f>C106-CHOOSE(Amort!$B$7,G106,I106,K106,M106,E106)</f>
        <v>819594.05424334318</v>
      </c>
      <c r="G107" s="58">
        <f>-PPMT(Amort!$B$9/(12/Amort!$B$4),A107,Amort!$B$8,Amort!$B$2)</f>
        <v>2310.2999027628125</v>
      </c>
      <c r="I107" s="58">
        <f t="shared" si="8"/>
        <v>2304</v>
      </c>
      <c r="K107" s="57">
        <f>Amort!$B$2/Amort!$B$8</f>
        <v>3333.3333333333335</v>
      </c>
      <c r="M107" s="12">
        <v>0</v>
      </c>
    </row>
    <row r="108" spans="1:13">
      <c r="A108" s="12">
        <v>104</v>
      </c>
      <c r="C108" s="57">
        <f>C107-CHOOSE(Amort!$B$7,G107,I107,K107,M107,E107)</f>
        <v>817283.75434058032</v>
      </c>
      <c r="G108" s="58">
        <f>-PPMT(Amort!$B$9/(12/Amort!$B$4),A108,Amort!$B$8,Amort!$B$2)</f>
        <v>2322.8910372328696</v>
      </c>
      <c r="I108" s="58">
        <f t="shared" si="8"/>
        <v>2304</v>
      </c>
      <c r="K108" s="57">
        <f>Amort!$B$2/Amort!$B$8</f>
        <v>3333.3333333333335</v>
      </c>
      <c r="M108" s="12">
        <v>0</v>
      </c>
    </row>
    <row r="109" spans="1:13">
      <c r="A109" s="12">
        <v>105</v>
      </c>
      <c r="C109" s="57">
        <f>C108-CHOOSE(Amort!$B$7,G108,I108,K108,M108,E108)</f>
        <v>814960.86330334749</v>
      </c>
      <c r="G109" s="58">
        <f>-PPMT(Amort!$B$9/(12/Amort!$B$4),A109,Amort!$B$8,Amort!$B$2)</f>
        <v>2335.5507933857889</v>
      </c>
      <c r="I109" s="58">
        <f t="shared" si="8"/>
        <v>2304</v>
      </c>
      <c r="K109" s="57">
        <f>Amort!$B$2/Amort!$B$8</f>
        <v>3333.3333333333335</v>
      </c>
      <c r="M109" s="12">
        <v>0</v>
      </c>
    </row>
    <row r="110" spans="1:13">
      <c r="A110" s="12">
        <v>106</v>
      </c>
      <c r="C110" s="57">
        <f>C109-CHOOSE(Amort!$B$7,G109,I109,K109,M109,E109)</f>
        <v>812625.31250996166</v>
      </c>
      <c r="G110" s="58">
        <f>-PPMT(Amort!$B$9/(12/Amort!$B$4),A110,Amort!$B$8,Amort!$B$2)</f>
        <v>2348.2795452097412</v>
      </c>
      <c r="I110" s="58">
        <f t="shared" si="8"/>
        <v>2304</v>
      </c>
      <c r="K110" s="57">
        <f>Amort!$B$2/Amort!$B$8</f>
        <v>3333.3333333333335</v>
      </c>
      <c r="M110" s="12">
        <v>0</v>
      </c>
    </row>
    <row r="111" spans="1:13">
      <c r="A111" s="12">
        <v>107</v>
      </c>
      <c r="C111" s="57">
        <f>C110-CHOOSE(Amort!$B$7,G110,I110,K110,M110,E110)</f>
        <v>810277.03296475194</v>
      </c>
      <c r="G111" s="58">
        <f>-PPMT(Amort!$B$9/(12/Amort!$B$4),A111,Amort!$B$8,Amort!$B$2)</f>
        <v>2361.0776687311345</v>
      </c>
      <c r="I111" s="58">
        <f t="shared" si="8"/>
        <v>2304</v>
      </c>
      <c r="K111" s="57">
        <f>Amort!$B$2/Amort!$B$8</f>
        <v>3333.3333333333335</v>
      </c>
      <c r="M111" s="12">
        <v>0</v>
      </c>
    </row>
    <row r="112" spans="1:13">
      <c r="A112" s="12">
        <v>108</v>
      </c>
      <c r="C112" s="57">
        <f>C111-CHOOSE(Amort!$B$7,G111,I111,K111,M111,E111)</f>
        <v>807915.95529602084</v>
      </c>
      <c r="G112" s="58">
        <f>-PPMT(Amort!$B$9/(12/Amort!$B$4),A112,Amort!$B$8,Amort!$B$2)</f>
        <v>2373.9455420257191</v>
      </c>
      <c r="I112" s="58">
        <f t="shared" si="8"/>
        <v>2304</v>
      </c>
      <c r="K112" s="57">
        <f>Amort!$B$2/Amort!$B$8</f>
        <v>3333.3333333333335</v>
      </c>
      <c r="M112" s="12">
        <v>0</v>
      </c>
    </row>
    <row r="113" spans="1:13">
      <c r="A113" s="12">
        <v>109</v>
      </c>
      <c r="C113" s="57">
        <f>C112-CHOOSE(Amort!$B$7,G112,I112,K112,M112,E112)</f>
        <v>805542.00975399511</v>
      </c>
      <c r="G113" s="58">
        <f>-PPMT(Amort!$B$9/(12/Amort!$B$4),A113,Amort!$B$8,Amort!$B$2)</f>
        <v>2386.8835452297599</v>
      </c>
      <c r="I113" s="58">
        <f t="shared" ref="I113:I124" si="9">ROUND(AVERAGE(G$113:G$124),0)</f>
        <v>2460</v>
      </c>
      <c r="K113" s="57">
        <f>Amort!$B$2/Amort!$B$8</f>
        <v>3333.3333333333335</v>
      </c>
      <c r="M113" s="12">
        <v>0</v>
      </c>
    </row>
    <row r="114" spans="1:13">
      <c r="A114" s="12">
        <v>110</v>
      </c>
      <c r="C114" s="57">
        <f>C113-CHOOSE(Amort!$B$7,G113,I113,K113,M113,E113)</f>
        <v>803155.12620876532</v>
      </c>
      <c r="G114" s="58">
        <f>-PPMT(Amort!$B$9/(12/Amort!$B$4),A114,Amort!$B$8,Amort!$B$2)</f>
        <v>2399.8920605512617</v>
      </c>
      <c r="I114" s="58">
        <f t="shared" si="9"/>
        <v>2460</v>
      </c>
      <c r="K114" s="57">
        <f>Amort!$B$2/Amort!$B$8</f>
        <v>3333.3333333333335</v>
      </c>
      <c r="M114" s="12">
        <v>0</v>
      </c>
    </row>
    <row r="115" spans="1:13">
      <c r="A115" s="12">
        <v>111</v>
      </c>
      <c r="C115" s="57">
        <f>C114-CHOOSE(Amort!$B$7,G114,I114,K114,M114,E114)</f>
        <v>800755.23414821411</v>
      </c>
      <c r="G115" s="58">
        <f>-PPMT(Amort!$B$9/(12/Amort!$B$4),A115,Amort!$B$8,Amort!$B$2)</f>
        <v>2412.971472281266</v>
      </c>
      <c r="I115" s="58">
        <f t="shared" si="9"/>
        <v>2460</v>
      </c>
      <c r="K115" s="57">
        <f>Amort!$B$2/Amort!$B$8</f>
        <v>3333.3333333333335</v>
      </c>
      <c r="M115" s="12">
        <v>0</v>
      </c>
    </row>
    <row r="116" spans="1:13">
      <c r="A116" s="12">
        <v>112</v>
      </c>
      <c r="C116" s="57">
        <f>C115-CHOOSE(Amort!$B$7,G115,I115,K115,M115,E115)</f>
        <v>798342.26267593284</v>
      </c>
      <c r="G116" s="58">
        <f>-PPMT(Amort!$B$9/(12/Amort!$B$4),A116,Amort!$B$8,Amort!$B$2)</f>
        <v>2426.122166805199</v>
      </c>
      <c r="I116" s="58">
        <f t="shared" si="9"/>
        <v>2460</v>
      </c>
      <c r="K116" s="57">
        <f>Amort!$B$2/Amort!$B$8</f>
        <v>3333.3333333333335</v>
      </c>
      <c r="M116" s="12">
        <v>0</v>
      </c>
    </row>
    <row r="117" spans="1:13">
      <c r="A117" s="12">
        <v>113</v>
      </c>
      <c r="C117" s="57">
        <f>C116-CHOOSE(Amort!$B$7,G116,I116,K116,M116,E116)</f>
        <v>795916.14050912764</v>
      </c>
      <c r="G117" s="58">
        <f>-PPMT(Amort!$B$9/(12/Amort!$B$4),A117,Amort!$B$8,Amort!$B$2)</f>
        <v>2439.3445326142869</v>
      </c>
      <c r="I117" s="58">
        <f t="shared" si="9"/>
        <v>2460</v>
      </c>
      <c r="K117" s="57">
        <f>Amort!$B$2/Amort!$B$8</f>
        <v>3333.3333333333335</v>
      </c>
      <c r="M117" s="12">
        <v>0</v>
      </c>
    </row>
    <row r="118" spans="1:13">
      <c r="A118" s="12">
        <v>114</v>
      </c>
      <c r="C118" s="57">
        <f>C117-CHOOSE(Amort!$B$7,G117,I117,K117,M117,E117)</f>
        <v>793476.7959765133</v>
      </c>
      <c r="G118" s="58">
        <f>-PPMT(Amort!$B$9/(12/Amort!$B$4),A118,Amort!$B$8,Amort!$B$2)</f>
        <v>2452.6389603170351</v>
      </c>
      <c r="I118" s="58">
        <f t="shared" si="9"/>
        <v>2460</v>
      </c>
      <c r="K118" s="57">
        <f>Amort!$B$2/Amort!$B$8</f>
        <v>3333.3333333333335</v>
      </c>
      <c r="M118" s="12">
        <v>0</v>
      </c>
    </row>
    <row r="119" spans="1:13">
      <c r="A119" s="12">
        <v>115</v>
      </c>
      <c r="C119" s="57">
        <f>C118-CHOOSE(Amort!$B$7,G118,I118,K118,M118,E118)</f>
        <v>791024.15701619629</v>
      </c>
      <c r="G119" s="58">
        <f>-PPMT(Amort!$B$9/(12/Amort!$B$4),A119,Amort!$B$8,Amort!$B$2)</f>
        <v>2466.005842650763</v>
      </c>
      <c r="I119" s="58">
        <f t="shared" si="9"/>
        <v>2460</v>
      </c>
      <c r="K119" s="57">
        <f>Amort!$B$2/Amort!$B$8</f>
        <v>3333.3333333333335</v>
      </c>
      <c r="M119" s="12">
        <v>0</v>
      </c>
    </row>
    <row r="120" spans="1:13">
      <c r="A120" s="12">
        <v>116</v>
      </c>
      <c r="C120" s="57">
        <f>C119-CHOOSE(Amort!$B$7,G119,I119,K119,M119,E119)</f>
        <v>788558.15117354551</v>
      </c>
      <c r="G120" s="58">
        <f>-PPMT(Amort!$B$9/(12/Amort!$B$4),A120,Amort!$B$8,Amort!$B$2)</f>
        <v>2479.4455744932097</v>
      </c>
      <c r="I120" s="58">
        <f t="shared" si="9"/>
        <v>2460</v>
      </c>
      <c r="K120" s="57">
        <f>Amort!$B$2/Amort!$B$8</f>
        <v>3333.3333333333335</v>
      </c>
      <c r="M120" s="12">
        <v>0</v>
      </c>
    </row>
    <row r="121" spans="1:13">
      <c r="A121" s="12">
        <v>117</v>
      </c>
      <c r="C121" s="57">
        <f>C120-CHOOSE(Amort!$B$7,G120,I120,K120,M120,E120)</f>
        <v>786078.70559905225</v>
      </c>
      <c r="G121" s="58">
        <f>-PPMT(Amort!$B$9/(12/Amort!$B$4),A121,Amort!$B$8,Amort!$B$2)</f>
        <v>2492.9585528741982</v>
      </c>
      <c r="I121" s="58">
        <f t="shared" si="9"/>
        <v>2460</v>
      </c>
      <c r="K121" s="57">
        <f>Amort!$B$2/Amort!$B$8</f>
        <v>3333.3333333333335</v>
      </c>
      <c r="M121" s="12">
        <v>0</v>
      </c>
    </row>
    <row r="122" spans="1:13">
      <c r="A122" s="12">
        <v>118</v>
      </c>
      <c r="C122" s="57">
        <f>C121-CHOOSE(Amort!$B$7,G121,I121,K121,M121,E121)</f>
        <v>783585.74704617809</v>
      </c>
      <c r="G122" s="58">
        <f>-PPMT(Amort!$B$9/(12/Amort!$B$4),A122,Amort!$B$8,Amort!$B$2)</f>
        <v>2506.5451769873616</v>
      </c>
      <c r="I122" s="58">
        <f t="shared" si="9"/>
        <v>2460</v>
      </c>
      <c r="K122" s="57">
        <f>Amort!$B$2/Amort!$B$8</f>
        <v>3333.3333333333335</v>
      </c>
      <c r="M122" s="12">
        <v>0</v>
      </c>
    </row>
    <row r="123" spans="1:13">
      <c r="A123" s="12">
        <v>119</v>
      </c>
      <c r="C123" s="57">
        <f>C122-CHOOSE(Amort!$B$7,G122,I122,K122,M122,E122)</f>
        <v>781079.20186919067</v>
      </c>
      <c r="G123" s="58">
        <f>-PPMT(Amort!$B$9/(12/Amort!$B$4),A123,Amort!$B$8,Amort!$B$2)</f>
        <v>2520.2058482019429</v>
      </c>
      <c r="I123" s="58">
        <f t="shared" si="9"/>
        <v>2460</v>
      </c>
      <c r="K123" s="57">
        <f>Amort!$B$2/Amort!$B$8</f>
        <v>3333.3333333333335</v>
      </c>
      <c r="M123" s="12">
        <v>0</v>
      </c>
    </row>
    <row r="124" spans="1:13">
      <c r="A124" s="12">
        <v>120</v>
      </c>
      <c r="C124" s="57">
        <f>C123-CHOOSE(Amort!$B$7,G123,I123,K123,M123,E123)</f>
        <v>778558.99602098868</v>
      </c>
      <c r="G124" s="58">
        <f>-PPMT(Amort!$B$9/(12/Amort!$B$4),A124,Amort!$B$8,Amort!$B$2)</f>
        <v>2533.9409700746437</v>
      </c>
      <c r="I124" s="58">
        <f t="shared" si="9"/>
        <v>2460</v>
      </c>
      <c r="K124" s="57">
        <f>Amort!$B$2/Amort!$B$8</f>
        <v>3333.3333333333335</v>
      </c>
      <c r="M124" s="12">
        <v>0</v>
      </c>
    </row>
    <row r="125" spans="1:13">
      <c r="A125" s="12">
        <v>121</v>
      </c>
      <c r="C125" s="57">
        <f>C124-CHOOSE(Amort!$B$7,G124,I124,K124,M124,E124)</f>
        <v>776025.05505091406</v>
      </c>
      <c r="G125" s="58">
        <f>-PPMT(Amort!$B$9/(12/Amort!$B$4),A125,Amort!$B$8,Amort!$B$2)</f>
        <v>2547.7509483615499</v>
      </c>
      <c r="I125" s="58">
        <f t="shared" ref="I125:I136" si="10">ROUND(AVERAGE(G$125:G$136),0)</f>
        <v>2626</v>
      </c>
      <c r="K125" s="57">
        <f>Amort!$B$2/Amort!$B$8</f>
        <v>3333.3333333333335</v>
      </c>
      <c r="M125" s="12">
        <v>0</v>
      </c>
    </row>
    <row r="126" spans="1:13">
      <c r="A126" s="12">
        <v>122</v>
      </c>
      <c r="C126" s="57">
        <f>C125-CHOOSE(Amort!$B$7,G125,I125,K125,M125,E125)</f>
        <v>773477.30410255247</v>
      </c>
      <c r="G126" s="58">
        <f>-PPMT(Amort!$B$9/(12/Amort!$B$4),A126,Amort!$B$8,Amort!$B$2)</f>
        <v>2561.6361910301212</v>
      </c>
      <c r="I126" s="58">
        <f t="shared" si="10"/>
        <v>2626</v>
      </c>
      <c r="K126" s="57">
        <f>Amort!$B$2/Amort!$B$8</f>
        <v>3333.3333333333335</v>
      </c>
      <c r="M126" s="12">
        <v>0</v>
      </c>
    </row>
    <row r="127" spans="1:13">
      <c r="A127" s="12">
        <v>123</v>
      </c>
      <c r="C127" s="57">
        <f>C126-CHOOSE(Amort!$B$7,G126,I126,K126,M126,E126)</f>
        <v>770915.66791152232</v>
      </c>
      <c r="G127" s="58">
        <f>-PPMT(Amort!$B$9/(12/Amort!$B$4),A127,Amort!$B$8,Amort!$B$2)</f>
        <v>2575.5971082712349</v>
      </c>
      <c r="I127" s="58">
        <f t="shared" si="10"/>
        <v>2626</v>
      </c>
      <c r="K127" s="57">
        <f>Amort!$B$2/Amort!$B$8</f>
        <v>3333.3333333333335</v>
      </c>
      <c r="M127" s="12">
        <v>0</v>
      </c>
    </row>
    <row r="128" spans="1:13">
      <c r="A128" s="12">
        <v>124</v>
      </c>
      <c r="C128" s="57">
        <f>C127-CHOOSE(Amort!$B$7,G127,I127,K127,M127,E127)</f>
        <v>768340.07080325112</v>
      </c>
      <c r="G128" s="58">
        <f>-PPMT(Amort!$B$9/(12/Amort!$B$4),A128,Amort!$B$8,Amort!$B$2)</f>
        <v>2589.6341125113131</v>
      </c>
      <c r="I128" s="58">
        <f t="shared" si="10"/>
        <v>2626</v>
      </c>
      <c r="K128" s="57">
        <f>Amort!$B$2/Amort!$B$8</f>
        <v>3333.3333333333335</v>
      </c>
      <c r="M128" s="12">
        <v>0</v>
      </c>
    </row>
    <row r="129" spans="1:13">
      <c r="A129" s="12">
        <v>125</v>
      </c>
      <c r="C129" s="57">
        <f>C128-CHOOSE(Amort!$B$7,G128,I128,K128,M128,E128)</f>
        <v>765750.43669073982</v>
      </c>
      <c r="G129" s="58">
        <f>-PPMT(Amort!$B$9/(12/Amort!$B$4),A129,Amort!$B$8,Amort!$B$2)</f>
        <v>2603.7476184245002</v>
      </c>
      <c r="I129" s="58">
        <f t="shared" si="10"/>
        <v>2626</v>
      </c>
      <c r="K129" s="57">
        <f>Amort!$B$2/Amort!$B$8</f>
        <v>3333.3333333333335</v>
      </c>
      <c r="M129" s="12">
        <v>0</v>
      </c>
    </row>
    <row r="130" spans="1:13">
      <c r="A130" s="12">
        <v>126</v>
      </c>
      <c r="C130" s="57">
        <f>C129-CHOOSE(Amort!$B$7,G129,I129,K129,M129,E129)</f>
        <v>763146.68907231535</v>
      </c>
      <c r="G130" s="58">
        <f>-PPMT(Amort!$B$9/(12/Amort!$B$4),A130,Amort!$B$8,Amort!$B$2)</f>
        <v>2617.9380429449138</v>
      </c>
      <c r="I130" s="58">
        <f t="shared" si="10"/>
        <v>2626</v>
      </c>
      <c r="K130" s="57">
        <f>Amort!$B$2/Amort!$B$8</f>
        <v>3333.3333333333335</v>
      </c>
      <c r="M130" s="12">
        <v>0</v>
      </c>
    </row>
    <row r="131" spans="1:13">
      <c r="A131" s="12">
        <v>127</v>
      </c>
      <c r="C131" s="57">
        <f>C130-CHOOSE(Amort!$B$7,G130,I130,K130,M130,E130)</f>
        <v>760528.75102937047</v>
      </c>
      <c r="G131" s="58">
        <f>-PPMT(Amort!$B$9/(12/Amort!$B$4),A131,Amort!$B$8,Amort!$B$2)</f>
        <v>2632.2058052789635</v>
      </c>
      <c r="I131" s="58">
        <f t="shared" si="10"/>
        <v>2626</v>
      </c>
      <c r="K131" s="57">
        <f>Amort!$B$2/Amort!$B$8</f>
        <v>3333.3333333333335</v>
      </c>
      <c r="M131" s="12">
        <v>0</v>
      </c>
    </row>
    <row r="132" spans="1:13">
      <c r="A132" s="12">
        <v>128</v>
      </c>
      <c r="C132" s="57">
        <f>C131-CHOOSE(Amort!$B$7,G131,I131,K131,M131,E131)</f>
        <v>757896.5452240915</v>
      </c>
      <c r="G132" s="58">
        <f>-PPMT(Amort!$B$9/(12/Amort!$B$4),A132,Amort!$B$8,Amort!$B$2)</f>
        <v>2646.5513269177336</v>
      </c>
      <c r="I132" s="58">
        <f t="shared" si="10"/>
        <v>2626</v>
      </c>
      <c r="K132" s="57">
        <f>Amort!$B$2/Amort!$B$8</f>
        <v>3333.3333333333335</v>
      </c>
      <c r="M132" s="12">
        <v>0</v>
      </c>
    </row>
    <row r="133" spans="1:13">
      <c r="A133" s="12">
        <v>129</v>
      </c>
      <c r="C133" s="57">
        <f>C132-CHOOSE(Amort!$B$7,G132,I132,K132,M132,E132)</f>
        <v>755249.99389717379</v>
      </c>
      <c r="G133" s="58">
        <f>-PPMT(Amort!$B$9/(12/Amort!$B$4),A133,Amort!$B$8,Amort!$B$2)</f>
        <v>2660.9750316494351</v>
      </c>
      <c r="I133" s="58">
        <f t="shared" si="10"/>
        <v>2626</v>
      </c>
      <c r="K133" s="57">
        <f>Amort!$B$2/Amort!$B$8</f>
        <v>3333.3333333333335</v>
      </c>
      <c r="M133" s="12">
        <v>0</v>
      </c>
    </row>
    <row r="134" spans="1:13">
      <c r="A134" s="12">
        <v>130</v>
      </c>
      <c r="C134" s="57">
        <f>C133-CHOOSE(Amort!$B$7,G133,I133,K133,M133,E133)</f>
        <v>752589.01886552433</v>
      </c>
      <c r="G134" s="58">
        <f>-PPMT(Amort!$B$9/(12/Amort!$B$4),A134,Amort!$B$8,Amort!$B$2)</f>
        <v>2675.4773455719246</v>
      </c>
      <c r="I134" s="58">
        <f t="shared" si="10"/>
        <v>2626</v>
      </c>
      <c r="K134" s="57">
        <f>Amort!$B$2/Amort!$B$8</f>
        <v>3333.3333333333335</v>
      </c>
      <c r="M134" s="12">
        <v>0</v>
      </c>
    </row>
    <row r="135" spans="1:13">
      <c r="A135" s="12">
        <v>131</v>
      </c>
      <c r="C135" s="57">
        <f>C134-CHOOSE(Amort!$B$7,G134,I134,K134,M134,E134)</f>
        <v>749913.54151995236</v>
      </c>
      <c r="G135" s="58">
        <f>-PPMT(Amort!$B$9/(12/Amort!$B$4),A135,Amort!$B$8,Amort!$B$2)</f>
        <v>2690.0586971052917</v>
      </c>
      <c r="I135" s="58">
        <f t="shared" si="10"/>
        <v>2626</v>
      </c>
      <c r="K135" s="57">
        <f>Amort!$B$2/Amort!$B$8</f>
        <v>3333.3333333333335</v>
      </c>
      <c r="M135" s="12">
        <v>0</v>
      </c>
    </row>
    <row r="136" spans="1:13">
      <c r="A136" s="12">
        <v>132</v>
      </c>
      <c r="C136" s="57">
        <f>C135-CHOOSE(Amort!$B$7,G135,I135,K135,M135,E135)</f>
        <v>747223.48282284709</v>
      </c>
      <c r="G136" s="58">
        <f>-PPMT(Amort!$B$9/(12/Amort!$B$4),A136,Amort!$B$8,Amort!$B$2)</f>
        <v>2704.7195170045156</v>
      </c>
      <c r="I136" s="58">
        <f t="shared" si="10"/>
        <v>2626</v>
      </c>
      <c r="K136" s="57">
        <f>Amort!$B$2/Amort!$B$8</f>
        <v>3333.3333333333335</v>
      </c>
      <c r="M136" s="12">
        <v>0</v>
      </c>
    </row>
    <row r="137" spans="1:13">
      <c r="A137" s="12">
        <v>133</v>
      </c>
      <c r="C137" s="57">
        <f>C136-CHOOSE(Amort!$B$7,G136,I136,K136,M136,E136)</f>
        <v>744518.76330584253</v>
      </c>
      <c r="G137" s="58">
        <f>-PPMT(Amort!$B$9/(12/Amort!$B$4),A137,Amort!$B$8,Amort!$B$2)</f>
        <v>2719.4602383721899</v>
      </c>
      <c r="I137" s="58">
        <f t="shared" ref="I137:I148" si="11">ROUND(AVERAGE(G$137:G$148),0)</f>
        <v>2802</v>
      </c>
      <c r="K137" s="57">
        <f>Amort!$B$2/Amort!$B$8</f>
        <v>3333.3333333333335</v>
      </c>
      <c r="M137" s="12">
        <v>0</v>
      </c>
    </row>
    <row r="138" spans="1:13">
      <c r="A138" s="12">
        <v>134</v>
      </c>
      <c r="C138" s="57">
        <f>C137-CHOOSE(Amort!$B$7,G137,I137,K137,M137,E137)</f>
        <v>741799.30306747032</v>
      </c>
      <c r="G138" s="58">
        <f>-PPMT(Amort!$B$9/(12/Amort!$B$4),A138,Amort!$B$8,Amort!$B$2)</f>
        <v>2734.2812966713186</v>
      </c>
      <c r="I138" s="58">
        <f t="shared" si="11"/>
        <v>2802</v>
      </c>
      <c r="K138" s="57">
        <f>Amort!$B$2/Amort!$B$8</f>
        <v>3333.3333333333335</v>
      </c>
      <c r="M138" s="12">
        <v>0</v>
      </c>
    </row>
    <row r="139" spans="1:13">
      <c r="A139" s="12">
        <v>135</v>
      </c>
      <c r="C139" s="57">
        <f>C138-CHOOSE(Amort!$B$7,G138,I138,K138,M138,E138)</f>
        <v>739065.02177079895</v>
      </c>
      <c r="G139" s="58">
        <f>-PPMT(Amort!$B$9/(12/Amort!$B$4),A139,Amort!$B$8,Amort!$B$2)</f>
        <v>2749.1831297381768</v>
      </c>
      <c r="I139" s="58">
        <f t="shared" si="11"/>
        <v>2802</v>
      </c>
      <c r="K139" s="57">
        <f>Amort!$B$2/Amort!$B$8</f>
        <v>3333.3333333333335</v>
      </c>
      <c r="M139" s="12">
        <v>0</v>
      </c>
    </row>
    <row r="140" spans="1:13">
      <c r="A140" s="12">
        <v>136</v>
      </c>
      <c r="C140" s="57">
        <f>C139-CHOOSE(Amort!$B$7,G139,I139,K139,M139,E139)</f>
        <v>736315.83864106075</v>
      </c>
      <c r="G140" s="58">
        <f>-PPMT(Amort!$B$9/(12/Amort!$B$4),A140,Amort!$B$8,Amort!$B$2)</f>
        <v>2764.16617779525</v>
      </c>
      <c r="I140" s="58">
        <f t="shared" si="11"/>
        <v>2802</v>
      </c>
      <c r="K140" s="57">
        <f>Amort!$B$2/Amort!$B$8</f>
        <v>3333.3333333333335</v>
      </c>
      <c r="M140" s="12">
        <v>0</v>
      </c>
    </row>
    <row r="141" spans="1:13">
      <c r="A141" s="12">
        <v>137</v>
      </c>
      <c r="C141" s="57">
        <f>C140-CHOOSE(Amort!$B$7,G140,I140,K140,M140,E140)</f>
        <v>733551.67246326548</v>
      </c>
      <c r="G141" s="58">
        <f>-PPMT(Amort!$B$9/(12/Amort!$B$4),A141,Amort!$B$8,Amort!$B$2)</f>
        <v>2779.2308834642345</v>
      </c>
      <c r="I141" s="58">
        <f t="shared" si="11"/>
        <v>2802</v>
      </c>
      <c r="K141" s="57">
        <f>Amort!$B$2/Amort!$B$8</f>
        <v>3333.3333333333335</v>
      </c>
      <c r="M141" s="12">
        <v>0</v>
      </c>
    </row>
    <row r="142" spans="1:13">
      <c r="A142" s="12">
        <v>138</v>
      </c>
      <c r="C142" s="57">
        <f>C141-CHOOSE(Amort!$B$7,G141,I141,K141,M141,E141)</f>
        <v>730772.44157980126</v>
      </c>
      <c r="G142" s="58">
        <f>-PPMT(Amort!$B$9/(12/Amort!$B$4),A142,Amort!$B$8,Amort!$B$2)</f>
        <v>2794.3776917791147</v>
      </c>
      <c r="I142" s="58">
        <f t="shared" si="11"/>
        <v>2802</v>
      </c>
      <c r="K142" s="57">
        <f>Amort!$B$2/Amort!$B$8</f>
        <v>3333.3333333333335</v>
      </c>
      <c r="M142" s="12">
        <v>0</v>
      </c>
    </row>
    <row r="143" spans="1:13">
      <c r="A143" s="12">
        <v>139</v>
      </c>
      <c r="C143" s="57">
        <f>C142-CHOOSE(Amort!$B$7,G142,I142,K142,M142,E142)</f>
        <v>727978.06388802209</v>
      </c>
      <c r="G143" s="58">
        <f>-PPMT(Amort!$B$9/(12/Amort!$B$4),A143,Amort!$B$8,Amort!$B$2)</f>
        <v>2809.6070501993104</v>
      </c>
      <c r="I143" s="58">
        <f t="shared" si="11"/>
        <v>2802</v>
      </c>
      <c r="K143" s="57">
        <f>Amort!$B$2/Amort!$B$8</f>
        <v>3333.3333333333335</v>
      </c>
      <c r="M143" s="12">
        <v>0</v>
      </c>
    </row>
    <row r="144" spans="1:13">
      <c r="A144" s="12">
        <v>140</v>
      </c>
      <c r="C144" s="57">
        <f>C143-CHOOSE(Amort!$B$7,G143,I143,K143,M143,E143)</f>
        <v>725168.4568378228</v>
      </c>
      <c r="G144" s="58">
        <f>-PPMT(Amort!$B$9/(12/Amort!$B$4),A144,Amort!$B$8,Amort!$B$2)</f>
        <v>2824.9194086228968</v>
      </c>
      <c r="I144" s="58">
        <f t="shared" si="11"/>
        <v>2802</v>
      </c>
      <c r="K144" s="57">
        <f>Amort!$B$2/Amort!$B$8</f>
        <v>3333.3333333333335</v>
      </c>
      <c r="M144" s="12">
        <v>0</v>
      </c>
    </row>
    <row r="145" spans="1:13">
      <c r="A145" s="12">
        <v>141</v>
      </c>
      <c r="C145" s="57">
        <f>C144-CHOOSE(Amort!$B$7,G144,I144,K144,M144,E144)</f>
        <v>722343.5374291999</v>
      </c>
      <c r="G145" s="58">
        <f>-PPMT(Amort!$B$9/(12/Amort!$B$4),A145,Amort!$B$8,Amort!$B$2)</f>
        <v>2840.3152193998917</v>
      </c>
      <c r="I145" s="58">
        <f t="shared" si="11"/>
        <v>2802</v>
      </c>
      <c r="K145" s="57">
        <f>Amort!$B$2/Amort!$B$8</f>
        <v>3333.3333333333335</v>
      </c>
      <c r="M145" s="12">
        <v>0</v>
      </c>
    </row>
    <row r="146" spans="1:13">
      <c r="A146" s="12">
        <v>142</v>
      </c>
      <c r="C146" s="57">
        <f>C145-CHOOSE(Amort!$B$7,G145,I145,K145,M145,E145)</f>
        <v>719503.22220980003</v>
      </c>
      <c r="G146" s="58">
        <f>-PPMT(Amort!$B$9/(12/Amort!$B$4),A146,Amort!$B$8,Amort!$B$2)</f>
        <v>2855.7949373456208</v>
      </c>
      <c r="I146" s="58">
        <f t="shared" si="11"/>
        <v>2802</v>
      </c>
      <c r="K146" s="57">
        <f>Amort!$B$2/Amort!$B$8</f>
        <v>3333.3333333333335</v>
      </c>
      <c r="M146" s="12">
        <v>0</v>
      </c>
    </row>
    <row r="147" spans="1:13">
      <c r="A147" s="12">
        <v>143</v>
      </c>
      <c r="C147" s="57">
        <f>C146-CHOOSE(Amort!$B$7,G146,I146,K146,M146,E146)</f>
        <v>716647.42727245437</v>
      </c>
      <c r="G147" s="58">
        <f>-PPMT(Amort!$B$9/(12/Amort!$B$4),A147,Amort!$B$8,Amort!$B$2)</f>
        <v>2871.3590197541548</v>
      </c>
      <c r="I147" s="58">
        <f t="shared" si="11"/>
        <v>2802</v>
      </c>
      <c r="K147" s="57">
        <f>Amort!$B$2/Amort!$B$8</f>
        <v>3333.3333333333335</v>
      </c>
      <c r="M147" s="12">
        <v>0</v>
      </c>
    </row>
    <row r="148" spans="1:13">
      <c r="A148" s="12">
        <v>144</v>
      </c>
      <c r="C148" s="57">
        <f>C147-CHOOSE(Amort!$B$7,G147,I147,K147,M147,E147)</f>
        <v>713776.06825270026</v>
      </c>
      <c r="G148" s="58">
        <f>-PPMT(Amort!$B$9/(12/Amort!$B$4),A148,Amort!$B$8,Amort!$B$2)</f>
        <v>2887.0079264118153</v>
      </c>
      <c r="I148" s="58">
        <f t="shared" si="11"/>
        <v>2802</v>
      </c>
      <c r="K148" s="57">
        <f>Amort!$B$2/Amort!$B$8</f>
        <v>3333.3333333333335</v>
      </c>
      <c r="M148" s="12">
        <v>0</v>
      </c>
    </row>
    <row r="149" spans="1:13">
      <c r="A149" s="12">
        <v>145</v>
      </c>
      <c r="C149" s="57">
        <f>C148-CHOOSE(Amort!$B$7,G148,I148,K148,M148,E148)</f>
        <v>710889.06032628845</v>
      </c>
      <c r="G149" s="58">
        <f>-PPMT(Amort!$B$9/(12/Amort!$B$4),A149,Amort!$B$8,Amort!$B$2)</f>
        <v>2902.7421196107589</v>
      </c>
      <c r="I149" s="58">
        <f t="shared" ref="I149:I160" si="12">ROUND(AVERAGE(G$149:G$160),0)</f>
        <v>2991</v>
      </c>
      <c r="K149" s="57">
        <f>Amort!$B$2/Amort!$B$8</f>
        <v>3333.3333333333335</v>
      </c>
      <c r="M149" s="12">
        <v>0</v>
      </c>
    </row>
    <row r="150" spans="1:13">
      <c r="A150" s="12">
        <v>146</v>
      </c>
      <c r="C150" s="57">
        <f>C149-CHOOSE(Amort!$B$7,G149,I149,K149,M149,E149)</f>
        <v>707986.31820667768</v>
      </c>
      <c r="G150" s="58">
        <f>-PPMT(Amort!$B$9/(12/Amort!$B$4),A150,Amort!$B$8,Amort!$B$2)</f>
        <v>2918.5620641626379</v>
      </c>
      <c r="I150" s="58">
        <f t="shared" si="12"/>
        <v>2991</v>
      </c>
      <c r="K150" s="57">
        <f>Amort!$B$2/Amort!$B$8</f>
        <v>3333.3333333333335</v>
      </c>
      <c r="M150" s="12">
        <v>0</v>
      </c>
    </row>
    <row r="151" spans="1:13">
      <c r="A151" s="12">
        <v>147</v>
      </c>
      <c r="C151" s="57">
        <f>C150-CHOOSE(Amort!$B$7,G150,I150,K150,M150,E150)</f>
        <v>705067.75614251499</v>
      </c>
      <c r="G151" s="58">
        <f>-PPMT(Amort!$B$9/(12/Amort!$B$4),A151,Amort!$B$8,Amort!$B$2)</f>
        <v>2934.4682274123243</v>
      </c>
      <c r="I151" s="58">
        <f t="shared" si="12"/>
        <v>2991</v>
      </c>
      <c r="K151" s="57">
        <f>Amort!$B$2/Amort!$B$8</f>
        <v>3333.3333333333335</v>
      </c>
      <c r="M151" s="12">
        <v>0</v>
      </c>
    </row>
    <row r="152" spans="1:13">
      <c r="A152" s="12">
        <v>148</v>
      </c>
      <c r="C152" s="57">
        <f>C151-CHOOSE(Amort!$B$7,G151,I151,K151,M151,E151)</f>
        <v>702133.28791510267</v>
      </c>
      <c r="G152" s="58">
        <f>-PPMT(Amort!$B$9/(12/Amort!$B$4),A152,Amort!$B$8,Amort!$B$2)</f>
        <v>2950.4610792517215</v>
      </c>
      <c r="I152" s="58">
        <f t="shared" si="12"/>
        <v>2991</v>
      </c>
      <c r="K152" s="57">
        <f>Amort!$B$2/Amort!$B$8</f>
        <v>3333.3333333333335</v>
      </c>
      <c r="M152" s="12">
        <v>0</v>
      </c>
    </row>
    <row r="153" spans="1:13">
      <c r="A153" s="12">
        <v>149</v>
      </c>
      <c r="C153" s="57">
        <f>C152-CHOOSE(Amort!$B$7,G152,I152,K152,M152,E152)</f>
        <v>699182.82683585095</v>
      </c>
      <c r="G153" s="58">
        <f>-PPMT(Amort!$B$9/(12/Amort!$B$4),A153,Amort!$B$8,Amort!$B$2)</f>
        <v>2966.5410921336434</v>
      </c>
      <c r="I153" s="58">
        <f t="shared" si="12"/>
        <v>2991</v>
      </c>
      <c r="K153" s="57">
        <f>Amort!$B$2/Amort!$B$8</f>
        <v>3333.3333333333335</v>
      </c>
      <c r="M153" s="12">
        <v>0</v>
      </c>
    </row>
    <row r="154" spans="1:13">
      <c r="A154" s="12">
        <v>150</v>
      </c>
      <c r="C154" s="57">
        <f>C153-CHOOSE(Amort!$B$7,G153,I153,K153,M153,E153)</f>
        <v>696216.28574371734</v>
      </c>
      <c r="G154" s="58">
        <f>-PPMT(Amort!$B$9/(12/Amort!$B$4),A154,Amort!$B$8,Amort!$B$2)</f>
        <v>2982.7087410857716</v>
      </c>
      <c r="I154" s="58">
        <f t="shared" si="12"/>
        <v>2991</v>
      </c>
      <c r="K154" s="57">
        <f>Amort!$B$2/Amort!$B$8</f>
        <v>3333.3333333333335</v>
      </c>
      <c r="M154" s="12">
        <v>0</v>
      </c>
    </row>
    <row r="155" spans="1:13">
      <c r="A155" s="12">
        <v>151</v>
      </c>
      <c r="C155" s="57">
        <f>C154-CHOOSE(Amort!$B$7,G154,I154,K154,M154,E154)</f>
        <v>693233.57700263162</v>
      </c>
      <c r="G155" s="58">
        <f>-PPMT(Amort!$B$9/(12/Amort!$B$4),A155,Amort!$B$8,Amort!$B$2)</f>
        <v>2998.9645037246887</v>
      </c>
      <c r="I155" s="58">
        <f t="shared" si="12"/>
        <v>2991</v>
      </c>
      <c r="K155" s="57">
        <f>Amort!$B$2/Amort!$B$8</f>
        <v>3333.3333333333335</v>
      </c>
      <c r="M155" s="12">
        <v>0</v>
      </c>
    </row>
    <row r="156" spans="1:13">
      <c r="A156" s="12">
        <v>152</v>
      </c>
      <c r="C156" s="57">
        <f>C155-CHOOSE(Amort!$B$7,G155,I155,K155,M155,E155)</f>
        <v>690234.61249890691</v>
      </c>
      <c r="G156" s="58">
        <f>-PPMT(Amort!$B$9/(12/Amort!$B$4),A156,Amort!$B$8,Amort!$B$2)</f>
        <v>3015.3088602699886</v>
      </c>
      <c r="I156" s="58">
        <f t="shared" si="12"/>
        <v>2991</v>
      </c>
      <c r="K156" s="57">
        <f>Amort!$B$2/Amort!$B$8</f>
        <v>3333.3333333333335</v>
      </c>
      <c r="M156" s="12">
        <v>0</v>
      </c>
    </row>
    <row r="157" spans="1:13">
      <c r="A157" s="12">
        <v>153</v>
      </c>
      <c r="C157" s="57">
        <f>C156-CHOOSE(Amort!$B$7,G156,I156,K156,M156,E156)</f>
        <v>687219.30363863695</v>
      </c>
      <c r="G157" s="58">
        <f>-PPMT(Amort!$B$9/(12/Amort!$B$4),A157,Amort!$B$8,Amort!$B$2)</f>
        <v>3031.7422935584596</v>
      </c>
      <c r="I157" s="58">
        <f t="shared" si="12"/>
        <v>2991</v>
      </c>
      <c r="K157" s="57">
        <f>Amort!$B$2/Amort!$B$8</f>
        <v>3333.3333333333335</v>
      </c>
      <c r="M157" s="12">
        <v>0</v>
      </c>
    </row>
    <row r="158" spans="1:13">
      <c r="A158" s="12">
        <v>154</v>
      </c>
      <c r="C158" s="57">
        <f>C157-CHOOSE(Amort!$B$7,G157,I157,K157,M157,E157)</f>
        <v>684187.56134507852</v>
      </c>
      <c r="G158" s="58">
        <f>-PPMT(Amort!$B$9/(12/Amort!$B$4),A158,Amort!$B$8,Amort!$B$2)</f>
        <v>3048.265289058354</v>
      </c>
      <c r="I158" s="58">
        <f t="shared" si="12"/>
        <v>2991</v>
      </c>
      <c r="K158" s="57">
        <f>Amort!$B$2/Amort!$B$8</f>
        <v>3333.3333333333335</v>
      </c>
      <c r="M158" s="12">
        <v>0</v>
      </c>
    </row>
    <row r="159" spans="1:13">
      <c r="A159" s="12">
        <v>155</v>
      </c>
      <c r="C159" s="57">
        <f>C158-CHOOSE(Amort!$B$7,G158,I158,K158,M158,E158)</f>
        <v>681139.29605602019</v>
      </c>
      <c r="G159" s="58">
        <f>-PPMT(Amort!$B$9/(12/Amort!$B$4),A159,Amort!$B$8,Amort!$B$2)</f>
        <v>3064.8783348837219</v>
      </c>
      <c r="I159" s="58">
        <f t="shared" si="12"/>
        <v>2991</v>
      </c>
      <c r="K159" s="57">
        <f>Amort!$B$2/Amort!$B$8</f>
        <v>3333.3333333333335</v>
      </c>
      <c r="M159" s="12">
        <v>0</v>
      </c>
    </row>
    <row r="160" spans="1:13">
      <c r="A160" s="12">
        <v>156</v>
      </c>
      <c r="C160" s="57">
        <f>C159-CHOOSE(Amort!$B$7,G159,I159,K159,M159,E159)</f>
        <v>678074.41772113647</v>
      </c>
      <c r="G160" s="58">
        <f>-PPMT(Amort!$B$9/(12/Amort!$B$4),A160,Amort!$B$8,Amort!$B$2)</f>
        <v>3081.5819218088382</v>
      </c>
      <c r="I160" s="58">
        <f t="shared" si="12"/>
        <v>2991</v>
      </c>
      <c r="K160" s="57">
        <f>Amort!$B$2/Amort!$B$8</f>
        <v>3333.3333333333335</v>
      </c>
      <c r="M160" s="12">
        <v>0</v>
      </c>
    </row>
    <row r="161" spans="1:13">
      <c r="A161" s="12">
        <v>157</v>
      </c>
      <c r="C161" s="57">
        <f>C160-CHOOSE(Amort!$B$7,G160,I160,K160,M160,E160)</f>
        <v>674992.83579932759</v>
      </c>
      <c r="G161" s="58">
        <f>-PPMT(Amort!$B$9/(12/Amort!$B$4),A161,Amort!$B$8,Amort!$B$2)</f>
        <v>3098.3765432826963</v>
      </c>
      <c r="I161" s="58">
        <f t="shared" ref="I161:I172" si="13">ROUND(AVERAGE(G$161:G$172),0)</f>
        <v>3193</v>
      </c>
      <c r="K161" s="57">
        <f>Amort!$B$2/Amort!$B$8</f>
        <v>3333.3333333333335</v>
      </c>
      <c r="M161" s="12">
        <v>0</v>
      </c>
    </row>
    <row r="162" spans="1:13">
      <c r="A162" s="12">
        <v>158</v>
      </c>
      <c r="C162" s="57">
        <f>C161-CHOOSE(Amort!$B$7,G161,I161,K161,M161,E161)</f>
        <v>671894.45925604494</v>
      </c>
      <c r="G162" s="58">
        <f>-PPMT(Amort!$B$9/(12/Amort!$B$4),A162,Amort!$B$8,Amort!$B$2)</f>
        <v>3115.2626954435868</v>
      </c>
      <c r="I162" s="58">
        <f t="shared" si="13"/>
        <v>3193</v>
      </c>
      <c r="K162" s="57">
        <f>Amort!$B$2/Amort!$B$8</f>
        <v>3333.3333333333335</v>
      </c>
      <c r="M162" s="12">
        <v>0</v>
      </c>
    </row>
    <row r="163" spans="1:13">
      <c r="A163" s="12">
        <v>159</v>
      </c>
      <c r="C163" s="57">
        <f>C162-CHOOSE(Amort!$B$7,G162,I162,K162,M162,E162)</f>
        <v>668779.19656060135</v>
      </c>
      <c r="G163" s="58">
        <f>-PPMT(Amort!$B$9/(12/Amort!$B$4),A163,Amort!$B$8,Amort!$B$2)</f>
        <v>3132.2408771337546</v>
      </c>
      <c r="I163" s="58">
        <f t="shared" si="13"/>
        <v>3193</v>
      </c>
      <c r="K163" s="57">
        <f>Amort!$B$2/Amort!$B$8</f>
        <v>3333.3333333333335</v>
      </c>
      <c r="M163" s="12">
        <v>0</v>
      </c>
    </row>
    <row r="164" spans="1:13">
      <c r="A164" s="12">
        <v>160</v>
      </c>
      <c r="C164" s="57">
        <f>C163-CHOOSE(Amort!$B$7,G163,I163,K163,M163,E163)</f>
        <v>665646.95568346756</v>
      </c>
      <c r="G164" s="58">
        <f>-PPMT(Amort!$B$9/(12/Amort!$B$4),A164,Amort!$B$8,Amort!$B$2)</f>
        <v>3149.3115899141335</v>
      </c>
      <c r="I164" s="58">
        <f t="shared" si="13"/>
        <v>3193</v>
      </c>
      <c r="K164" s="57">
        <f>Amort!$B$2/Amort!$B$8</f>
        <v>3333.3333333333335</v>
      </c>
      <c r="M164" s="12">
        <v>0</v>
      </c>
    </row>
    <row r="165" spans="1:13">
      <c r="A165" s="12">
        <v>161</v>
      </c>
      <c r="C165" s="57">
        <f>C164-CHOOSE(Amort!$B$7,G164,I164,K164,M164,E164)</f>
        <v>662497.64409355342</v>
      </c>
      <c r="G165" s="58">
        <f>-PPMT(Amort!$B$9/(12/Amort!$B$4),A165,Amort!$B$8,Amort!$B$2)</f>
        <v>3166.4753380791658</v>
      </c>
      <c r="I165" s="58">
        <f t="shared" si="13"/>
        <v>3193</v>
      </c>
      <c r="K165" s="57">
        <f>Amort!$B$2/Amort!$B$8</f>
        <v>3333.3333333333335</v>
      </c>
      <c r="M165" s="12">
        <v>0</v>
      </c>
    </row>
    <row r="166" spans="1:13">
      <c r="A166" s="12">
        <v>162</v>
      </c>
      <c r="C166" s="57">
        <f>C165-CHOOSE(Amort!$B$7,G165,I165,K165,M165,E165)</f>
        <v>659331.16875547427</v>
      </c>
      <c r="G166" s="58">
        <f>-PPMT(Amort!$B$9/(12/Amort!$B$4),A166,Amort!$B$8,Amort!$B$2)</f>
        <v>3183.7326286716971</v>
      </c>
      <c r="I166" s="58">
        <f t="shared" si="13"/>
        <v>3193</v>
      </c>
      <c r="K166" s="57">
        <f>Amort!$B$2/Amort!$B$8</f>
        <v>3333.3333333333335</v>
      </c>
      <c r="M166" s="12">
        <v>0</v>
      </c>
    </row>
    <row r="167" spans="1:13">
      <c r="A167" s="12">
        <v>163</v>
      </c>
      <c r="C167" s="57">
        <f>C166-CHOOSE(Amort!$B$7,G166,I166,K166,M166,E166)</f>
        <v>656147.43612680258</v>
      </c>
      <c r="G167" s="58">
        <f>-PPMT(Amort!$B$9/(12/Amort!$B$4),A167,Amort!$B$8,Amort!$B$2)</f>
        <v>3201.0839714979579</v>
      </c>
      <c r="I167" s="58">
        <f t="shared" si="13"/>
        <v>3193</v>
      </c>
      <c r="K167" s="57">
        <f>Amort!$B$2/Amort!$B$8</f>
        <v>3333.3333333333335</v>
      </c>
      <c r="M167" s="12">
        <v>0</v>
      </c>
    </row>
    <row r="168" spans="1:13">
      <c r="A168" s="12">
        <v>164</v>
      </c>
      <c r="C168" s="57">
        <f>C167-CHOOSE(Amort!$B$7,G167,I167,K167,M167,E167)</f>
        <v>652946.35215530463</v>
      </c>
      <c r="G168" s="58">
        <f>-PPMT(Amort!$B$9/(12/Amort!$B$4),A168,Amort!$B$8,Amort!$B$2)</f>
        <v>3218.5298791426217</v>
      </c>
      <c r="I168" s="58">
        <f t="shared" si="13"/>
        <v>3193</v>
      </c>
      <c r="K168" s="57">
        <f>Amort!$B$2/Amort!$B$8</f>
        <v>3333.3333333333335</v>
      </c>
      <c r="M168" s="12">
        <v>0</v>
      </c>
    </row>
    <row r="169" spans="1:13">
      <c r="A169" s="12">
        <v>165</v>
      </c>
      <c r="C169" s="57">
        <f>C168-CHOOSE(Amort!$B$7,G168,I168,K168,M168,E168)</f>
        <v>649727.82227616198</v>
      </c>
      <c r="G169" s="58">
        <f>-PPMT(Amort!$B$9/(12/Amort!$B$4),A169,Amort!$B$8,Amort!$B$2)</f>
        <v>3236.0708669839491</v>
      </c>
      <c r="I169" s="58">
        <f t="shared" si="13"/>
        <v>3193</v>
      </c>
      <c r="K169" s="57">
        <f>Amort!$B$2/Amort!$B$8</f>
        <v>3333.3333333333335</v>
      </c>
      <c r="M169" s="12">
        <v>0</v>
      </c>
    </row>
    <row r="170" spans="1:13">
      <c r="A170" s="12">
        <v>166</v>
      </c>
      <c r="C170" s="57">
        <f>C169-CHOOSE(Amort!$B$7,G169,I169,K169,M169,E169)</f>
        <v>646491.75140917802</v>
      </c>
      <c r="G170" s="58">
        <f>-PPMT(Amort!$B$9/(12/Amort!$B$4),A170,Amort!$B$8,Amort!$B$2)</f>
        <v>3253.707453209011</v>
      </c>
      <c r="I170" s="58">
        <f t="shared" si="13"/>
        <v>3193</v>
      </c>
      <c r="K170" s="57">
        <f>Amort!$B$2/Amort!$B$8</f>
        <v>3333.3333333333335</v>
      </c>
      <c r="M170" s="12">
        <v>0</v>
      </c>
    </row>
    <row r="171" spans="1:13">
      <c r="A171" s="12">
        <v>167</v>
      </c>
      <c r="C171" s="57">
        <f>C170-CHOOSE(Amort!$B$7,G170,I170,K170,M170,E170)</f>
        <v>643238.04395596904</v>
      </c>
      <c r="G171" s="58">
        <f>-PPMT(Amort!$B$9/(12/Amort!$B$4),A171,Amort!$B$8,Amort!$B$2)</f>
        <v>3271.4401588290007</v>
      </c>
      <c r="I171" s="58">
        <f t="shared" si="13"/>
        <v>3193</v>
      </c>
      <c r="K171" s="57">
        <f>Amort!$B$2/Amort!$B$8</f>
        <v>3333.3333333333335</v>
      </c>
      <c r="M171" s="12">
        <v>0</v>
      </c>
    </row>
    <row r="172" spans="1:13">
      <c r="A172" s="12">
        <v>168</v>
      </c>
      <c r="C172" s="57">
        <f>C171-CHOOSE(Amort!$B$7,G171,I171,K171,M171,E171)</f>
        <v>639966.60379714007</v>
      </c>
      <c r="G172" s="58">
        <f>-PPMT(Amort!$B$9/(12/Amort!$B$4),A172,Amort!$B$8,Amort!$B$2)</f>
        <v>3289.2695076946184</v>
      </c>
      <c r="I172" s="58">
        <f t="shared" si="13"/>
        <v>3193</v>
      </c>
      <c r="K172" s="57">
        <f>Amort!$B$2/Amort!$B$8</f>
        <v>3333.3333333333335</v>
      </c>
      <c r="M172" s="12">
        <v>0</v>
      </c>
    </row>
    <row r="173" spans="1:13">
      <c r="A173" s="12">
        <v>169</v>
      </c>
      <c r="C173" s="57">
        <f>C172-CHOOSE(Amort!$B$7,G172,I172,K172,M172,E172)</f>
        <v>636677.33428944543</v>
      </c>
      <c r="G173" s="58">
        <f>-PPMT(Amort!$B$9/(12/Amort!$B$4),A173,Amort!$B$8,Amort!$B$2)</f>
        <v>3307.196026511554</v>
      </c>
      <c r="I173" s="58">
        <f t="shared" ref="I173:I184" si="14">ROUND(AVERAGE(G$173:G$184),0)</f>
        <v>3408</v>
      </c>
      <c r="K173" s="57">
        <f>Amort!$B$2/Amort!$B$8</f>
        <v>3333.3333333333335</v>
      </c>
      <c r="M173" s="12">
        <v>0</v>
      </c>
    </row>
    <row r="174" spans="1:13">
      <c r="A174" s="12">
        <v>170</v>
      </c>
      <c r="C174" s="57">
        <f>C173-CHOOSE(Amort!$B$7,G173,I173,K173,M173,E173)</f>
        <v>633370.13826293382</v>
      </c>
      <c r="G174" s="58">
        <f>-PPMT(Amort!$B$9/(12/Amort!$B$4),A174,Amort!$B$8,Amort!$B$2)</f>
        <v>3325.220244856042</v>
      </c>
      <c r="I174" s="58">
        <f t="shared" si="14"/>
        <v>3408</v>
      </c>
      <c r="K174" s="57">
        <f>Amort!$B$2/Amort!$B$8</f>
        <v>3333.3333333333335</v>
      </c>
      <c r="M174" s="12">
        <v>0</v>
      </c>
    </row>
    <row r="175" spans="1:13">
      <c r="A175" s="12">
        <v>171</v>
      </c>
      <c r="C175" s="57">
        <f>C174-CHOOSE(Amort!$B$7,G174,I174,K174,M174,E174)</f>
        <v>630044.91801807773</v>
      </c>
      <c r="G175" s="58">
        <f>-PPMT(Amort!$B$9/(12/Amort!$B$4),A175,Amort!$B$8,Amort!$B$2)</f>
        <v>3343.3426951905076</v>
      </c>
      <c r="I175" s="58">
        <f t="shared" si="14"/>
        <v>3408</v>
      </c>
      <c r="K175" s="57">
        <f>Amort!$B$2/Amort!$B$8</f>
        <v>3333.3333333333335</v>
      </c>
      <c r="M175" s="12">
        <v>0</v>
      </c>
    </row>
    <row r="176" spans="1:13">
      <c r="A176" s="12">
        <v>172</v>
      </c>
      <c r="C176" s="57">
        <f>C175-CHOOSE(Amort!$B$7,G175,I175,K175,M175,E175)</f>
        <v>626701.57532288728</v>
      </c>
      <c r="G176" s="58">
        <f>-PPMT(Amort!$B$9/(12/Amort!$B$4),A176,Amort!$B$8,Amort!$B$2)</f>
        <v>3361.5639128792959</v>
      </c>
      <c r="I176" s="58">
        <f t="shared" si="14"/>
        <v>3408</v>
      </c>
      <c r="K176" s="57">
        <f>Amort!$B$2/Amort!$B$8</f>
        <v>3333.3333333333335</v>
      </c>
      <c r="M176" s="12">
        <v>0</v>
      </c>
    </row>
    <row r="177" spans="1:13">
      <c r="A177" s="12">
        <v>173</v>
      </c>
      <c r="C177" s="57">
        <f>C176-CHOOSE(Amort!$B$7,G176,I176,K176,M176,E176)</f>
        <v>623340.01141000795</v>
      </c>
      <c r="G177" s="58">
        <f>-PPMT(Amort!$B$9/(12/Amort!$B$4),A177,Amort!$B$8,Amort!$B$2)</f>
        <v>3379.8844362044879</v>
      </c>
      <c r="I177" s="58">
        <f t="shared" si="14"/>
        <v>3408</v>
      </c>
      <c r="K177" s="57">
        <f>Amort!$B$2/Amort!$B$8</f>
        <v>3333.3333333333335</v>
      </c>
      <c r="M177" s="12">
        <v>0</v>
      </c>
    </row>
    <row r="178" spans="1:13">
      <c r="A178" s="12">
        <v>174</v>
      </c>
      <c r="C178" s="57">
        <f>C177-CHOOSE(Amort!$B$7,G177,I177,K177,M177,E177)</f>
        <v>619960.1269738035</v>
      </c>
      <c r="G178" s="58">
        <f>-PPMT(Amort!$B$9/(12/Amort!$B$4),A178,Amort!$B$8,Amort!$B$2)</f>
        <v>3398.3048063818019</v>
      </c>
      <c r="I178" s="58">
        <f t="shared" si="14"/>
        <v>3408</v>
      </c>
      <c r="K178" s="57">
        <f>Amort!$B$2/Amort!$B$8</f>
        <v>3333.3333333333335</v>
      </c>
      <c r="M178" s="12">
        <v>0</v>
      </c>
    </row>
    <row r="179" spans="1:13">
      <c r="A179" s="12">
        <v>175</v>
      </c>
      <c r="C179" s="57">
        <f>C178-CHOOSE(Amort!$B$7,G178,I178,K178,M178,E178)</f>
        <v>616561.82216742169</v>
      </c>
      <c r="G179" s="58">
        <f>-PPMT(Amort!$B$9/(12/Amort!$B$4),A179,Amort!$B$8,Amort!$B$2)</f>
        <v>3416.8255675765836</v>
      </c>
      <c r="I179" s="58">
        <f t="shared" si="14"/>
        <v>3408</v>
      </c>
      <c r="K179" s="57">
        <f>Amort!$B$2/Amort!$B$8</f>
        <v>3333.3333333333335</v>
      </c>
      <c r="M179" s="12">
        <v>0</v>
      </c>
    </row>
    <row r="180" spans="1:13">
      <c r="A180" s="12">
        <v>176</v>
      </c>
      <c r="C180" s="57">
        <f>C179-CHOOSE(Amort!$B$7,G179,I179,K179,M179,E179)</f>
        <v>613144.99659984512</v>
      </c>
      <c r="G180" s="58">
        <f>-PPMT(Amort!$B$9/(12/Amort!$B$4),A180,Amort!$B$8,Amort!$B$2)</f>
        <v>3435.4472669198758</v>
      </c>
      <c r="I180" s="58">
        <f t="shared" si="14"/>
        <v>3408</v>
      </c>
      <c r="K180" s="57">
        <f>Amort!$B$2/Amort!$B$8</f>
        <v>3333.3333333333335</v>
      </c>
      <c r="M180" s="12">
        <v>0</v>
      </c>
    </row>
    <row r="181" spans="1:13">
      <c r="A181" s="12">
        <v>177</v>
      </c>
      <c r="C181" s="57">
        <f>C180-CHOOSE(Amort!$B$7,G180,I180,K180,M180,E180)</f>
        <v>609709.54933292523</v>
      </c>
      <c r="G181" s="58">
        <f>-PPMT(Amort!$B$9/(12/Amort!$B$4),A181,Amort!$B$8,Amort!$B$2)</f>
        <v>3454.1704545245884</v>
      </c>
      <c r="I181" s="58">
        <f t="shared" si="14"/>
        <v>3408</v>
      </c>
      <c r="K181" s="57">
        <f>Amort!$B$2/Amort!$B$8</f>
        <v>3333.3333333333335</v>
      </c>
      <c r="M181" s="12">
        <v>0</v>
      </c>
    </row>
    <row r="182" spans="1:13">
      <c r="A182" s="12">
        <v>178</v>
      </c>
      <c r="C182" s="57">
        <f>C181-CHOOSE(Amort!$B$7,G181,I181,K181,M181,E181)</f>
        <v>606255.37887840066</v>
      </c>
      <c r="G182" s="58">
        <f>-PPMT(Amort!$B$9/(12/Amort!$B$4),A182,Amort!$B$8,Amort!$B$2)</f>
        <v>3472.9956835017474</v>
      </c>
      <c r="I182" s="58">
        <f t="shared" si="14"/>
        <v>3408</v>
      </c>
      <c r="K182" s="57">
        <f>Amort!$B$2/Amort!$B$8</f>
        <v>3333.3333333333335</v>
      </c>
      <c r="M182" s="12">
        <v>0</v>
      </c>
    </row>
    <row r="183" spans="1:13">
      <c r="A183" s="12">
        <v>179</v>
      </c>
      <c r="C183" s="57">
        <f>C182-CHOOSE(Amort!$B$7,G182,I182,K182,M182,E182)</f>
        <v>602782.38319489895</v>
      </c>
      <c r="G183" s="58">
        <f>-PPMT(Amort!$B$9/(12/Amort!$B$4),A183,Amort!$B$8,Amort!$B$2)</f>
        <v>3491.9235099768325</v>
      </c>
      <c r="I183" s="58">
        <f t="shared" si="14"/>
        <v>3408</v>
      </c>
      <c r="K183" s="57">
        <f>Amort!$B$2/Amort!$B$8</f>
        <v>3333.3333333333335</v>
      </c>
      <c r="M183" s="12">
        <v>0</v>
      </c>
    </row>
    <row r="184" spans="1:13">
      <c r="A184" s="12">
        <v>180</v>
      </c>
      <c r="C184" s="57">
        <f>C183-CHOOSE(Amort!$B$7,G183,I183,K183,M183,E183)</f>
        <v>599290.45968492213</v>
      </c>
      <c r="G184" s="58">
        <f>-PPMT(Amort!$B$9/(12/Amort!$B$4),A184,Amort!$B$8,Amort!$B$2)</f>
        <v>3510.954493106206</v>
      </c>
      <c r="I184" s="58">
        <f t="shared" si="14"/>
        <v>3408</v>
      </c>
      <c r="K184" s="57">
        <f>Amort!$B$2/Amort!$B$8</f>
        <v>3333.3333333333335</v>
      </c>
      <c r="M184" s="12">
        <v>0</v>
      </c>
    </row>
    <row r="185" spans="1:13">
      <c r="A185" s="12">
        <v>181</v>
      </c>
      <c r="C185" s="57">
        <f>C184-CHOOSE(Amort!$B$7,G184,I184,K184,M184,E184)</f>
        <v>595779.5051918159</v>
      </c>
      <c r="G185" s="58">
        <f>-PPMT(Amort!$B$9/(12/Amort!$B$4),A185,Amort!$B$8,Amort!$B$2)</f>
        <v>3530.0891950936357</v>
      </c>
      <c r="I185" s="58">
        <f t="shared" ref="I185:I196" si="15">ROUND(AVERAGE(G$185:G$196),0)</f>
        <v>3638</v>
      </c>
      <c r="K185" s="57">
        <f>Amort!$B$2/Amort!$B$8</f>
        <v>3333.3333333333335</v>
      </c>
      <c r="M185" s="12">
        <v>0</v>
      </c>
    </row>
    <row r="186" spans="1:13">
      <c r="A186" s="12">
        <v>182</v>
      </c>
      <c r="C186" s="57">
        <f>C185-CHOOSE(Amort!$B$7,G185,I185,K185,M185,E185)</f>
        <v>592249.41599672229</v>
      </c>
      <c r="G186" s="58">
        <f>-PPMT(Amort!$B$9/(12/Amort!$B$4),A186,Amort!$B$8,Amort!$B$2)</f>
        <v>3549.3281812068954</v>
      </c>
      <c r="I186" s="58">
        <f t="shared" si="15"/>
        <v>3638</v>
      </c>
      <c r="K186" s="57">
        <f>Amort!$B$2/Amort!$B$8</f>
        <v>3333.3333333333335</v>
      </c>
      <c r="M186" s="12">
        <v>0</v>
      </c>
    </row>
    <row r="187" spans="1:13">
      <c r="A187" s="12">
        <v>183</v>
      </c>
      <c r="C187" s="57">
        <f>C186-CHOOSE(Amort!$B$7,G186,I186,K186,M186,E186)</f>
        <v>588700.08781551535</v>
      </c>
      <c r="G187" s="58">
        <f>-PPMT(Amort!$B$9/(12/Amort!$B$4),A187,Amort!$B$8,Amort!$B$2)</f>
        <v>3568.6720197944733</v>
      </c>
      <c r="I187" s="58">
        <f t="shared" si="15"/>
        <v>3638</v>
      </c>
      <c r="K187" s="57">
        <f>Amort!$B$2/Amort!$B$8</f>
        <v>3333.3333333333335</v>
      </c>
      <c r="M187" s="12">
        <v>0</v>
      </c>
    </row>
    <row r="188" spans="1:13">
      <c r="A188" s="12">
        <v>184</v>
      </c>
      <c r="C188" s="57">
        <f>C187-CHOOSE(Amort!$B$7,G187,I187,K187,M187,E187)</f>
        <v>585131.41579572088</v>
      </c>
      <c r="G188" s="58">
        <f>-PPMT(Amort!$B$9/(12/Amort!$B$4),A188,Amort!$B$8,Amort!$B$2)</f>
        <v>3588.1212823023529</v>
      </c>
      <c r="I188" s="58">
        <f t="shared" si="15"/>
        <v>3638</v>
      </c>
      <c r="K188" s="57">
        <f>Amort!$B$2/Amort!$B$8</f>
        <v>3333.3333333333335</v>
      </c>
      <c r="M188" s="12">
        <v>0</v>
      </c>
    </row>
    <row r="189" spans="1:13">
      <c r="A189" s="12">
        <v>185</v>
      </c>
      <c r="C189" s="57">
        <f>C188-CHOOSE(Amort!$B$7,G188,I188,K188,M188,E188)</f>
        <v>581543.29451341857</v>
      </c>
      <c r="G189" s="58">
        <f>-PPMT(Amort!$B$9/(12/Amort!$B$4),A189,Amort!$B$8,Amort!$B$2)</f>
        <v>3607.6765432909006</v>
      </c>
      <c r="I189" s="58">
        <f t="shared" si="15"/>
        <v>3638</v>
      </c>
      <c r="K189" s="57">
        <f>Amort!$B$2/Amort!$B$8</f>
        <v>3333.3333333333335</v>
      </c>
      <c r="M189" s="12">
        <v>0</v>
      </c>
    </row>
    <row r="190" spans="1:13">
      <c r="A190" s="12">
        <v>186</v>
      </c>
      <c r="C190" s="57">
        <f>C189-CHOOSE(Amort!$B$7,G189,I189,K189,M189,E189)</f>
        <v>577935.61797012773</v>
      </c>
      <c r="G190" s="58">
        <f>-PPMT(Amort!$B$9/(12/Amort!$B$4),A190,Amort!$B$8,Amort!$B$2)</f>
        <v>3627.3383804518357</v>
      </c>
      <c r="I190" s="58">
        <f t="shared" si="15"/>
        <v>3638</v>
      </c>
      <c r="K190" s="57">
        <f>Amort!$B$2/Amort!$B$8</f>
        <v>3333.3333333333335</v>
      </c>
      <c r="M190" s="12">
        <v>0</v>
      </c>
    </row>
    <row r="191" spans="1:13">
      <c r="A191" s="12">
        <v>187</v>
      </c>
      <c r="C191" s="57">
        <f>C190-CHOOSE(Amort!$B$7,G190,I190,K190,M190,E190)</f>
        <v>574308.27958967595</v>
      </c>
      <c r="G191" s="58">
        <f>-PPMT(Amort!$B$9/(12/Amort!$B$4),A191,Amort!$B$8,Amort!$B$2)</f>
        <v>3647.1073746252987</v>
      </c>
      <c r="I191" s="58">
        <f t="shared" si="15"/>
        <v>3638</v>
      </c>
      <c r="K191" s="57">
        <f>Amort!$B$2/Amort!$B$8</f>
        <v>3333.3333333333335</v>
      </c>
      <c r="M191" s="12">
        <v>0</v>
      </c>
    </row>
    <row r="192" spans="1:13">
      <c r="A192" s="12">
        <v>188</v>
      </c>
      <c r="C192" s="57">
        <f>C191-CHOOSE(Amort!$B$7,G191,I191,K191,M191,E191)</f>
        <v>570661.17221505067</v>
      </c>
      <c r="G192" s="58">
        <f>-PPMT(Amort!$B$9/(12/Amort!$B$4),A192,Amort!$B$8,Amort!$B$2)</f>
        <v>3666.9841098170064</v>
      </c>
      <c r="I192" s="58">
        <f t="shared" si="15"/>
        <v>3638</v>
      </c>
      <c r="K192" s="57">
        <f>Amort!$B$2/Amort!$B$8</f>
        <v>3333.3333333333335</v>
      </c>
      <c r="M192" s="12">
        <v>0</v>
      </c>
    </row>
    <row r="193" spans="1:13">
      <c r="A193" s="12">
        <v>189</v>
      </c>
      <c r="C193" s="57">
        <f>C192-CHOOSE(Amort!$B$7,G192,I192,K192,M192,E192)</f>
        <v>566994.18810523371</v>
      </c>
      <c r="G193" s="58">
        <f>-PPMT(Amort!$B$9/(12/Amort!$B$4),A193,Amort!$B$8,Amort!$B$2)</f>
        <v>3686.9691732155088</v>
      </c>
      <c r="I193" s="58">
        <f t="shared" si="15"/>
        <v>3638</v>
      </c>
      <c r="K193" s="57">
        <f>Amort!$B$2/Amort!$B$8</f>
        <v>3333.3333333333335</v>
      </c>
      <c r="M193" s="12">
        <v>0</v>
      </c>
    </row>
    <row r="194" spans="1:13">
      <c r="A194" s="12">
        <v>190</v>
      </c>
      <c r="C194" s="57">
        <f>C193-CHOOSE(Amort!$B$7,G193,I193,K193,M193,E193)</f>
        <v>563307.21893201815</v>
      </c>
      <c r="G194" s="58">
        <f>-PPMT(Amort!$B$9/(12/Amort!$B$4),A194,Amort!$B$8,Amort!$B$2)</f>
        <v>3707.0631552095333</v>
      </c>
      <c r="I194" s="58">
        <f t="shared" si="15"/>
        <v>3638</v>
      </c>
      <c r="K194" s="57">
        <f>Amort!$B$2/Amort!$B$8</f>
        <v>3333.3333333333335</v>
      </c>
      <c r="M194" s="12">
        <v>0</v>
      </c>
    </row>
    <row r="195" spans="1:13">
      <c r="A195" s="12">
        <v>191</v>
      </c>
      <c r="C195" s="57">
        <f>C194-CHOOSE(Amort!$B$7,G194,I194,K194,M194,E194)</f>
        <v>559600.15577680862</v>
      </c>
      <c r="G195" s="58">
        <f>-PPMT(Amort!$B$9/(12/Amort!$B$4),A195,Amort!$B$8,Amort!$B$2)</f>
        <v>3727.2666494054256</v>
      </c>
      <c r="I195" s="58">
        <f t="shared" si="15"/>
        <v>3638</v>
      </c>
      <c r="K195" s="57">
        <f>Amort!$B$2/Amort!$B$8</f>
        <v>3333.3333333333335</v>
      </c>
      <c r="M195" s="12">
        <v>0</v>
      </c>
    </row>
    <row r="196" spans="1:13">
      <c r="A196" s="12">
        <v>192</v>
      </c>
      <c r="C196" s="57">
        <f>C195-CHOOSE(Amort!$B$7,G195,I195,K195,M195,E195)</f>
        <v>555872.88912740315</v>
      </c>
      <c r="G196" s="58">
        <f>-PPMT(Amort!$B$9/(12/Amort!$B$4),A196,Amort!$B$8,Amort!$B$2)</f>
        <v>3747.5802526446851</v>
      </c>
      <c r="I196" s="58">
        <f t="shared" si="15"/>
        <v>3638</v>
      </c>
      <c r="K196" s="57">
        <f>Amort!$B$2/Amort!$B$8</f>
        <v>3333.3333333333335</v>
      </c>
      <c r="M196" s="12">
        <v>0</v>
      </c>
    </row>
    <row r="197" spans="1:13">
      <c r="A197" s="12">
        <v>193</v>
      </c>
      <c r="C197" s="57">
        <f>C196-CHOOSE(Amort!$B$7,G196,I196,K196,M196,E196)</f>
        <v>552125.30887475843</v>
      </c>
      <c r="G197" s="58">
        <f>-PPMT(Amort!$B$9/(12/Amort!$B$4),A197,Amort!$B$8,Amort!$B$2)</f>
        <v>3768.0045650215984</v>
      </c>
      <c r="I197" s="58">
        <f t="shared" ref="I197:I208" si="16">ROUND(AVERAGE(G$197:G$208),0)</f>
        <v>3883</v>
      </c>
      <c r="K197" s="57">
        <f>Amort!$B$2/Amort!$B$8</f>
        <v>3333.3333333333335</v>
      </c>
      <c r="M197" s="12">
        <v>0</v>
      </c>
    </row>
    <row r="198" spans="1:13">
      <c r="A198" s="12">
        <v>194</v>
      </c>
      <c r="C198" s="57">
        <f>C197-CHOOSE(Amort!$B$7,G197,I197,K197,M197,E197)</f>
        <v>548357.30430973682</v>
      </c>
      <c r="G198" s="58">
        <f>-PPMT(Amort!$B$9/(12/Amort!$B$4),A198,Amort!$B$8,Amort!$B$2)</f>
        <v>3788.5401899009662</v>
      </c>
      <c r="I198" s="58">
        <f t="shared" si="16"/>
        <v>3883</v>
      </c>
      <c r="K198" s="57">
        <f>Amort!$B$2/Amort!$B$8</f>
        <v>3333.3333333333335</v>
      </c>
      <c r="M198" s="12">
        <v>0</v>
      </c>
    </row>
    <row r="199" spans="1:13">
      <c r="A199" s="12">
        <v>195</v>
      </c>
      <c r="C199" s="57">
        <f>C198-CHOOSE(Amort!$B$7,G198,I198,K198,M198,E198)</f>
        <v>544568.7641198358</v>
      </c>
      <c r="G199" s="58">
        <f>-PPMT(Amort!$B$9/(12/Amort!$B$4),A199,Amort!$B$8,Amort!$B$2)</f>
        <v>3809.1877339359266</v>
      </c>
      <c r="I199" s="58">
        <f t="shared" si="16"/>
        <v>3883</v>
      </c>
      <c r="K199" s="57">
        <f>Amort!$B$2/Amort!$B$8</f>
        <v>3333.3333333333335</v>
      </c>
      <c r="M199" s="12">
        <v>0</v>
      </c>
    </row>
    <row r="200" spans="1:13">
      <c r="A200" s="12">
        <v>196</v>
      </c>
      <c r="C200" s="57">
        <f>C199-CHOOSE(Amort!$B$7,G199,I199,K199,M199,E199)</f>
        <v>540759.57638589991</v>
      </c>
      <c r="G200" s="58">
        <f>-PPMT(Amort!$B$9/(12/Amort!$B$4),A200,Amort!$B$8,Amort!$B$2)</f>
        <v>3829.9478070858772</v>
      </c>
      <c r="I200" s="58">
        <f t="shared" si="16"/>
        <v>3883</v>
      </c>
      <c r="K200" s="57">
        <f>Amort!$B$2/Amort!$B$8</f>
        <v>3333.3333333333335</v>
      </c>
      <c r="M200" s="12">
        <v>0</v>
      </c>
    </row>
    <row r="201" spans="1:13">
      <c r="A201" s="12">
        <v>197</v>
      </c>
      <c r="C201" s="57">
        <f>C200-CHOOSE(Amort!$B$7,G200,I200,K200,M200,E200)</f>
        <v>536929.62857881398</v>
      </c>
      <c r="G201" s="58">
        <f>-PPMT(Amort!$B$9/(12/Amort!$B$4),A201,Amort!$B$8,Amort!$B$2)</f>
        <v>3850.821022634495</v>
      </c>
      <c r="I201" s="58">
        <f t="shared" si="16"/>
        <v>3883</v>
      </c>
      <c r="K201" s="57">
        <f>Amort!$B$2/Amort!$B$8</f>
        <v>3333.3333333333335</v>
      </c>
      <c r="M201" s="12">
        <v>0</v>
      </c>
    </row>
    <row r="202" spans="1:13">
      <c r="A202" s="12">
        <v>198</v>
      </c>
      <c r="C202" s="57">
        <f>C201-CHOOSE(Amort!$B$7,G201,I201,K201,M201,E201)</f>
        <v>533078.80755617947</v>
      </c>
      <c r="G202" s="58">
        <f>-PPMT(Amort!$B$9/(12/Amort!$B$4),A202,Amort!$B$8,Amort!$B$2)</f>
        <v>3871.8079972078531</v>
      </c>
      <c r="I202" s="58">
        <f t="shared" si="16"/>
        <v>3883</v>
      </c>
      <c r="K202" s="57">
        <f>Amort!$B$2/Amort!$B$8</f>
        <v>3333.3333333333335</v>
      </c>
      <c r="M202" s="12">
        <v>0</v>
      </c>
    </row>
    <row r="203" spans="1:13">
      <c r="A203" s="12">
        <v>199</v>
      </c>
      <c r="C203" s="57">
        <f>C202-CHOOSE(Amort!$B$7,G202,I202,K202,M202,E202)</f>
        <v>529206.99955897161</v>
      </c>
      <c r="G203" s="58">
        <f>-PPMT(Amort!$B$9/(12/Amort!$B$4),A203,Amort!$B$8,Amort!$B$2)</f>
        <v>3892.9093507926359</v>
      </c>
      <c r="I203" s="58">
        <f t="shared" si="16"/>
        <v>3883</v>
      </c>
      <c r="K203" s="57">
        <f>Amort!$B$2/Amort!$B$8</f>
        <v>3333.3333333333335</v>
      </c>
      <c r="M203" s="12">
        <v>0</v>
      </c>
    </row>
    <row r="204" spans="1:13">
      <c r="A204" s="12">
        <v>200</v>
      </c>
      <c r="C204" s="57">
        <f>C203-CHOOSE(Amort!$B$7,G203,I203,K203,M203,E203)</f>
        <v>525314.09020817897</v>
      </c>
      <c r="G204" s="58">
        <f>-PPMT(Amort!$B$9/(12/Amort!$B$4),A204,Amort!$B$8,Amort!$B$2)</f>
        <v>3914.1257067544557</v>
      </c>
      <c r="I204" s="58">
        <f t="shared" si="16"/>
        <v>3883</v>
      </c>
      <c r="K204" s="57">
        <f>Amort!$B$2/Amort!$B$8</f>
        <v>3333.3333333333335</v>
      </c>
      <c r="M204" s="12">
        <v>0</v>
      </c>
    </row>
    <row r="205" spans="1:13">
      <c r="A205" s="12">
        <v>201</v>
      </c>
      <c r="C205" s="57">
        <f>C204-CHOOSE(Amort!$B$7,G204,I204,K204,M204,E204)</f>
        <v>521399.96450142452</v>
      </c>
      <c r="G205" s="58">
        <f>-PPMT(Amort!$B$9/(12/Amort!$B$4),A205,Amort!$B$8,Amort!$B$2)</f>
        <v>3935.457691856268</v>
      </c>
      <c r="I205" s="58">
        <f t="shared" si="16"/>
        <v>3883</v>
      </c>
      <c r="K205" s="57">
        <f>Amort!$B$2/Amort!$B$8</f>
        <v>3333.3333333333335</v>
      </c>
      <c r="M205" s="12">
        <v>0</v>
      </c>
    </row>
    <row r="206" spans="1:13">
      <c r="A206" s="12">
        <v>202</v>
      </c>
      <c r="C206" s="57">
        <f>C205-CHOOSE(Amort!$B$7,G205,I205,K205,M205,E205)</f>
        <v>517464.50680956827</v>
      </c>
      <c r="G206" s="58">
        <f>-PPMT(Amort!$B$9/(12/Amort!$B$4),A206,Amort!$B$8,Amort!$B$2)</f>
        <v>3956.9059362768839</v>
      </c>
      <c r="I206" s="58">
        <f t="shared" si="16"/>
        <v>3883</v>
      </c>
      <c r="K206" s="57">
        <f>Amort!$B$2/Amort!$B$8</f>
        <v>3333.3333333333335</v>
      </c>
      <c r="M206" s="12">
        <v>0</v>
      </c>
    </row>
    <row r="207" spans="1:13">
      <c r="A207" s="12">
        <v>203</v>
      </c>
      <c r="C207" s="57">
        <f>C206-CHOOSE(Amort!$B$7,G206,I206,K206,M206,E206)</f>
        <v>513507.60087329138</v>
      </c>
      <c r="G207" s="58">
        <f>-PPMT(Amort!$B$9/(12/Amort!$B$4),A207,Amort!$B$8,Amort!$B$2)</f>
        <v>3978.4710736295933</v>
      </c>
      <c r="I207" s="58">
        <f t="shared" si="16"/>
        <v>3883</v>
      </c>
      <c r="K207" s="57">
        <f>Amort!$B$2/Amort!$B$8</f>
        <v>3333.3333333333335</v>
      </c>
      <c r="M207" s="12">
        <v>0</v>
      </c>
    </row>
    <row r="208" spans="1:13">
      <c r="A208" s="12">
        <v>204</v>
      </c>
      <c r="C208" s="57">
        <f>C207-CHOOSE(Amort!$B$7,G207,I207,K207,M207,E207)</f>
        <v>509529.12979966181</v>
      </c>
      <c r="G208" s="58">
        <f>-PPMT(Amort!$B$9/(12/Amort!$B$4),A208,Amort!$B$8,Amort!$B$2)</f>
        <v>4000.1537409808743</v>
      </c>
      <c r="I208" s="58">
        <f t="shared" si="16"/>
        <v>3883</v>
      </c>
      <c r="K208" s="57">
        <f>Amort!$B$2/Amort!$B$8</f>
        <v>3333.3333333333335</v>
      </c>
      <c r="M208" s="12">
        <v>0</v>
      </c>
    </row>
    <row r="209" spans="1:13">
      <c r="A209" s="12">
        <v>205</v>
      </c>
      <c r="C209" s="57">
        <f>C208-CHOOSE(Amort!$B$7,G208,I208,K208,M208,E208)</f>
        <v>505528.97605868091</v>
      </c>
      <c r="G209" s="58">
        <f>-PPMT(Amort!$B$9/(12/Amort!$B$4),A209,Amort!$B$8,Amort!$B$2)</f>
        <v>4021.9545788692203</v>
      </c>
      <c r="I209" s="58">
        <f t="shared" ref="I209:I220" si="17">ROUND(AVERAGE(G$209:G$220),0)</f>
        <v>4145</v>
      </c>
      <c r="K209" s="57">
        <f>Amort!$B$2/Amort!$B$8</f>
        <v>3333.3333333333335</v>
      </c>
      <c r="M209" s="12">
        <v>0</v>
      </c>
    </row>
    <row r="210" spans="1:13">
      <c r="A210" s="12">
        <v>206</v>
      </c>
      <c r="C210" s="57">
        <f>C209-CHOOSE(Amort!$B$7,G209,I209,K209,M209,E209)</f>
        <v>501507.02147981169</v>
      </c>
      <c r="G210" s="58">
        <f>-PPMT(Amort!$B$9/(12/Amort!$B$4),A210,Amort!$B$8,Amort!$B$2)</f>
        <v>4043.8742313240577</v>
      </c>
      <c r="I210" s="58">
        <f t="shared" si="17"/>
        <v>4145</v>
      </c>
      <c r="K210" s="57">
        <f>Amort!$B$2/Amort!$B$8</f>
        <v>3333.3333333333335</v>
      </c>
      <c r="M210" s="12">
        <v>0</v>
      </c>
    </row>
    <row r="211" spans="1:13">
      <c r="A211" s="12">
        <v>207</v>
      </c>
      <c r="C211" s="57">
        <f>C210-CHOOSE(Amort!$B$7,G210,I210,K210,M210,E210)</f>
        <v>497463.14724848763</v>
      </c>
      <c r="G211" s="58">
        <f>-PPMT(Amort!$B$9/(12/Amort!$B$4),A211,Amort!$B$8,Amort!$B$2)</f>
        <v>4065.9133458847737</v>
      </c>
      <c r="I211" s="58">
        <f t="shared" si="17"/>
        <v>4145</v>
      </c>
      <c r="K211" s="57">
        <f>Amort!$B$2/Amort!$B$8</f>
        <v>3333.3333333333335</v>
      </c>
      <c r="M211" s="12">
        <v>0</v>
      </c>
    </row>
    <row r="212" spans="1:13">
      <c r="A212" s="12">
        <v>208</v>
      </c>
      <c r="C212" s="57">
        <f>C211-CHOOSE(Amort!$B$7,G211,I211,K211,M211,E211)</f>
        <v>493397.23390260286</v>
      </c>
      <c r="G212" s="58">
        <f>-PPMT(Amort!$B$9/(12/Amort!$B$4),A212,Amort!$B$8,Amort!$B$2)</f>
        <v>4088.072573619846</v>
      </c>
      <c r="I212" s="58">
        <f t="shared" si="17"/>
        <v>4145</v>
      </c>
      <c r="K212" s="57">
        <f>Amort!$B$2/Amort!$B$8</f>
        <v>3333.3333333333335</v>
      </c>
      <c r="M212" s="12">
        <v>0</v>
      </c>
    </row>
    <row r="213" spans="1:13">
      <c r="A213" s="12">
        <v>209</v>
      </c>
      <c r="C213" s="57">
        <f>C212-CHOOSE(Amort!$B$7,G212,I212,K212,M212,E212)</f>
        <v>489309.16132898303</v>
      </c>
      <c r="G213" s="58">
        <f>-PPMT(Amort!$B$9/(12/Amort!$B$4),A213,Amort!$B$8,Amort!$B$2)</f>
        <v>4110.3525691460745</v>
      </c>
      <c r="I213" s="58">
        <f t="shared" si="17"/>
        <v>4145</v>
      </c>
      <c r="K213" s="57">
        <f>Amort!$B$2/Amort!$B$8</f>
        <v>3333.3333333333335</v>
      </c>
      <c r="M213" s="12">
        <v>0</v>
      </c>
    </row>
    <row r="214" spans="1:13">
      <c r="A214" s="12">
        <v>210</v>
      </c>
      <c r="C214" s="57">
        <f>C213-CHOOSE(Amort!$B$7,G213,I213,K213,M213,E213)</f>
        <v>485198.80875983695</v>
      </c>
      <c r="G214" s="58">
        <f>-PPMT(Amort!$B$9/(12/Amort!$B$4),A214,Amort!$B$8,Amort!$B$2)</f>
        <v>4132.7539906479196</v>
      </c>
      <c r="I214" s="58">
        <f t="shared" si="17"/>
        <v>4145</v>
      </c>
      <c r="K214" s="57">
        <f>Amort!$B$2/Amort!$B$8</f>
        <v>3333.3333333333335</v>
      </c>
      <c r="M214" s="12">
        <v>0</v>
      </c>
    </row>
    <row r="215" spans="1:13">
      <c r="A215" s="12">
        <v>211</v>
      </c>
      <c r="C215" s="57">
        <f>C214-CHOOSE(Amort!$B$7,G214,I214,K214,M214,E214)</f>
        <v>481066.05476918904</v>
      </c>
      <c r="G215" s="58">
        <f>-PPMT(Amort!$B$9/(12/Amort!$B$4),A215,Amort!$B$8,Amort!$B$2)</f>
        <v>4155.2774998969508</v>
      </c>
      <c r="I215" s="58">
        <f t="shared" si="17"/>
        <v>4145</v>
      </c>
      <c r="K215" s="57">
        <f>Amort!$B$2/Amort!$B$8</f>
        <v>3333.3333333333335</v>
      </c>
      <c r="M215" s="12">
        <v>0</v>
      </c>
    </row>
    <row r="216" spans="1:13">
      <c r="A216" s="12">
        <v>212</v>
      </c>
      <c r="C216" s="57">
        <f>C215-CHOOSE(Amort!$B$7,G215,I215,K215,M215,E215)</f>
        <v>476910.7772692921</v>
      </c>
      <c r="G216" s="58">
        <f>-PPMT(Amort!$B$9/(12/Amort!$B$4),A216,Amort!$B$8,Amort!$B$2)</f>
        <v>4177.9237622713899</v>
      </c>
      <c r="I216" s="58">
        <f t="shared" si="17"/>
        <v>4145</v>
      </c>
      <c r="K216" s="57">
        <f>Amort!$B$2/Amort!$B$8</f>
        <v>3333.3333333333335</v>
      </c>
      <c r="M216" s="12">
        <v>0</v>
      </c>
    </row>
    <row r="217" spans="1:13">
      <c r="A217" s="12">
        <v>213</v>
      </c>
      <c r="C217" s="57">
        <f>C216-CHOOSE(Amort!$B$7,G216,I216,K216,M216,E216)</f>
        <v>472732.85350702069</v>
      </c>
      <c r="G217" s="58">
        <f>-PPMT(Amort!$B$9/(12/Amort!$B$4),A217,Amort!$B$8,Amort!$B$2)</f>
        <v>4200.6934467757692</v>
      </c>
      <c r="I217" s="58">
        <f t="shared" si="17"/>
        <v>4145</v>
      </c>
      <c r="K217" s="57">
        <f>Amort!$B$2/Amort!$B$8</f>
        <v>3333.3333333333335</v>
      </c>
      <c r="M217" s="12">
        <v>0</v>
      </c>
    </row>
    <row r="218" spans="1:13">
      <c r="A218" s="12">
        <v>214</v>
      </c>
      <c r="C218" s="57">
        <f>C217-CHOOSE(Amort!$B$7,G217,I217,K217,M217,E217)</f>
        <v>468532.1600602449</v>
      </c>
      <c r="G218" s="58">
        <f>-PPMT(Amort!$B$9/(12/Amort!$B$4),A218,Amort!$B$8,Amort!$B$2)</f>
        <v>4223.5872260606966</v>
      </c>
      <c r="I218" s="58">
        <f t="shared" si="17"/>
        <v>4145</v>
      </c>
      <c r="K218" s="57">
        <f>Amort!$B$2/Amort!$B$8</f>
        <v>3333.3333333333335</v>
      </c>
      <c r="M218" s="12">
        <v>0</v>
      </c>
    </row>
    <row r="219" spans="1:13">
      <c r="A219" s="12">
        <v>215</v>
      </c>
      <c r="C219" s="57">
        <f>C218-CHOOSE(Amort!$B$7,G218,I218,K218,M218,E218)</f>
        <v>464308.57283418422</v>
      </c>
      <c r="G219" s="58">
        <f>-PPMT(Amort!$B$9/(12/Amort!$B$4),A219,Amort!$B$8,Amort!$B$2)</f>
        <v>4246.6057764427278</v>
      </c>
      <c r="I219" s="58">
        <f t="shared" si="17"/>
        <v>4145</v>
      </c>
      <c r="K219" s="57">
        <f>Amort!$B$2/Amort!$B$8</f>
        <v>3333.3333333333335</v>
      </c>
      <c r="M219" s="12">
        <v>0</v>
      </c>
    </row>
    <row r="220" spans="1:13">
      <c r="A220" s="12">
        <v>216</v>
      </c>
      <c r="C220" s="57">
        <f>C219-CHOOSE(Amort!$B$7,G219,I219,K219,M219,E219)</f>
        <v>460061.96705774148</v>
      </c>
      <c r="G220" s="58">
        <f>-PPMT(Amort!$B$9/(12/Amort!$B$4),A220,Amort!$B$8,Amort!$B$2)</f>
        <v>4269.7497779243404</v>
      </c>
      <c r="I220" s="58">
        <f t="shared" si="17"/>
        <v>4145</v>
      </c>
      <c r="K220" s="57">
        <f>Amort!$B$2/Amort!$B$8</f>
        <v>3333.3333333333335</v>
      </c>
      <c r="M220" s="12">
        <v>0</v>
      </c>
    </row>
    <row r="221" spans="1:13">
      <c r="A221" s="12">
        <v>217</v>
      </c>
      <c r="C221" s="57">
        <f>C220-CHOOSE(Amort!$B$7,G220,I220,K220,M220,E220)</f>
        <v>455792.21727981715</v>
      </c>
      <c r="G221" s="58">
        <f>-PPMT(Amort!$B$9/(12/Amort!$B$4),A221,Amort!$B$8,Amort!$B$2)</f>
        <v>4293.0199142140273</v>
      </c>
      <c r="I221" s="58">
        <f t="shared" ref="I221:I232" si="18">ROUND(AVERAGE(G221:G232),0)</f>
        <v>4424</v>
      </c>
      <c r="K221" s="57">
        <f>Amort!$B$2/Amort!$B$8</f>
        <v>3333.3333333333335</v>
      </c>
      <c r="M221" s="12">
        <v>0</v>
      </c>
    </row>
    <row r="222" spans="1:13">
      <c r="A222" s="12">
        <v>218</v>
      </c>
      <c r="C222" s="57">
        <f>C221-CHOOSE(Amort!$B$7,G221,I221,K221,M221,E221)</f>
        <v>451499.19736560312</v>
      </c>
      <c r="G222" s="58">
        <f>-PPMT(Amort!$B$9/(12/Amort!$B$4),A222,Amort!$B$8,Amort!$B$2)</f>
        <v>4316.4168727464948</v>
      </c>
      <c r="I222" s="58">
        <f t="shared" si="18"/>
        <v>4448</v>
      </c>
      <c r="K222" s="57">
        <f>Amort!$B$2/Amort!$B$8</f>
        <v>3333.3333333333335</v>
      </c>
      <c r="M222" s="12">
        <v>0</v>
      </c>
    </row>
    <row r="223" spans="1:13">
      <c r="A223" s="12">
        <v>219</v>
      </c>
      <c r="C223" s="57">
        <f>C222-CHOOSE(Amort!$B$7,G222,I222,K222,M222,E222)</f>
        <v>447182.78049285663</v>
      </c>
      <c r="G223" s="58">
        <f>-PPMT(Amort!$B$9/(12/Amort!$B$4),A223,Amort!$B$8,Amort!$B$2)</f>
        <v>4339.9413447029629</v>
      </c>
      <c r="I223" s="58">
        <f t="shared" si="18"/>
        <v>4472</v>
      </c>
      <c r="K223" s="57">
        <f>Amort!$B$2/Amort!$B$8</f>
        <v>3333.3333333333335</v>
      </c>
      <c r="M223" s="12">
        <v>0</v>
      </c>
    </row>
    <row r="224" spans="1:13">
      <c r="A224" s="12">
        <v>220</v>
      </c>
      <c r="C224" s="57">
        <f>C223-CHOOSE(Amort!$B$7,G223,I223,K223,M223,E223)</f>
        <v>442842.83914815367</v>
      </c>
      <c r="G224" s="58">
        <f>-PPMT(Amort!$B$9/(12/Amort!$B$4),A224,Amort!$B$8,Amort!$B$2)</f>
        <v>4363.5940250315934</v>
      </c>
      <c r="I224" s="58">
        <f t="shared" si="18"/>
        <v>4497</v>
      </c>
      <c r="K224" s="57">
        <f>Amort!$B$2/Amort!$B$8</f>
        <v>3333.3333333333335</v>
      </c>
      <c r="M224" s="12">
        <v>0</v>
      </c>
    </row>
    <row r="225" spans="1:13">
      <c r="A225" s="12">
        <v>221</v>
      </c>
      <c r="C225" s="57">
        <f>C224-CHOOSE(Amort!$B$7,G224,I224,K224,M224,E224)</f>
        <v>438479.24512312206</v>
      </c>
      <c r="G225" s="58">
        <f>-PPMT(Amort!$B$9/(12/Amort!$B$4),A225,Amort!$B$8,Amort!$B$2)</f>
        <v>4387.3756124680158</v>
      </c>
      <c r="I225" s="58">
        <f t="shared" si="18"/>
        <v>4521</v>
      </c>
      <c r="K225" s="57">
        <f>Amort!$B$2/Amort!$B$8</f>
        <v>3333.3333333333335</v>
      </c>
      <c r="M225" s="12">
        <v>0</v>
      </c>
    </row>
    <row r="226" spans="1:13">
      <c r="A226" s="12">
        <v>222</v>
      </c>
      <c r="C226" s="57">
        <f>C225-CHOOSE(Amort!$B$7,G225,I225,K225,M225,E225)</f>
        <v>434091.86951065407</v>
      </c>
      <c r="G226" s="58">
        <f>-PPMT(Amort!$B$9/(12/Amort!$B$4),A226,Amort!$B$8,Amort!$B$2)</f>
        <v>4411.286809555967</v>
      </c>
      <c r="I226" s="58">
        <f t="shared" si="18"/>
        <v>4546</v>
      </c>
      <c r="K226" s="57">
        <f>Amort!$B$2/Amort!$B$8</f>
        <v>3333.3333333333335</v>
      </c>
      <c r="M226" s="12">
        <v>0</v>
      </c>
    </row>
    <row r="227" spans="1:13">
      <c r="A227" s="12">
        <v>223</v>
      </c>
      <c r="C227" s="57">
        <f>C226-CHOOSE(Amort!$B$7,G226,I226,K226,M226,E226)</f>
        <v>429680.58270109812</v>
      </c>
      <c r="G227" s="58">
        <f>-PPMT(Amort!$B$9/(12/Amort!$B$4),A227,Amort!$B$8,Amort!$B$2)</f>
        <v>4435.3283226680478</v>
      </c>
      <c r="I227" s="58">
        <f t="shared" si="18"/>
        <v>4571</v>
      </c>
      <c r="K227" s="57">
        <f>Amort!$B$2/Amort!$B$8</f>
        <v>3333.3333333333335</v>
      </c>
      <c r="M227" s="12">
        <v>0</v>
      </c>
    </row>
    <row r="228" spans="1:13">
      <c r="A228" s="12">
        <v>224</v>
      </c>
      <c r="C228" s="57">
        <f>C227-CHOOSE(Amort!$B$7,G227,I227,K227,M227,E227)</f>
        <v>425245.25437843008</v>
      </c>
      <c r="G228" s="58">
        <f>-PPMT(Amort!$B$9/(12/Amort!$B$4),A228,Amort!$B$8,Amort!$B$2)</f>
        <v>4459.500862026588</v>
      </c>
      <c r="I228" s="58">
        <f t="shared" si="18"/>
        <v>4596</v>
      </c>
      <c r="K228" s="57">
        <f>Amort!$B$2/Amort!$B$8</f>
        <v>3333.3333333333335</v>
      </c>
      <c r="M228" s="12">
        <v>0</v>
      </c>
    </row>
    <row r="229" spans="1:13">
      <c r="A229" s="12">
        <v>225</v>
      </c>
      <c r="C229" s="57">
        <f>C228-CHOOSE(Amort!$B$7,G228,I228,K228,M228,E228)</f>
        <v>420785.75351640349</v>
      </c>
      <c r="G229" s="58">
        <f>-PPMT(Amort!$B$9/(12/Amort!$B$4),A229,Amort!$B$8,Amort!$B$2)</f>
        <v>4483.8051417246324</v>
      </c>
      <c r="I229" s="58">
        <f t="shared" si="18"/>
        <v>4621</v>
      </c>
      <c r="K229" s="57">
        <f>Amort!$B$2/Amort!$B$8</f>
        <v>3333.3333333333335</v>
      </c>
      <c r="M229" s="12">
        <v>0</v>
      </c>
    </row>
    <row r="230" spans="1:13">
      <c r="A230" s="12">
        <v>226</v>
      </c>
      <c r="C230" s="57">
        <f>C229-CHOOSE(Amort!$B$7,G229,I229,K229,M229,E229)</f>
        <v>416301.94837467885</v>
      </c>
      <c r="G230" s="58">
        <f>-PPMT(Amort!$B$9/(12/Amort!$B$4),A230,Amort!$B$8,Amort!$B$2)</f>
        <v>4508.2418797470318</v>
      </c>
      <c r="I230" s="58">
        <f t="shared" si="18"/>
        <v>4646</v>
      </c>
      <c r="K230" s="57">
        <f>Amort!$B$2/Amort!$B$8</f>
        <v>3333.3333333333335</v>
      </c>
      <c r="M230" s="12">
        <v>0</v>
      </c>
    </row>
    <row r="231" spans="1:13">
      <c r="A231" s="12">
        <v>227</v>
      </c>
      <c r="C231" s="57">
        <f>C230-CHOOSE(Amort!$B$7,G230,I230,K230,M230,E230)</f>
        <v>411793.70649493183</v>
      </c>
      <c r="G231" s="58">
        <f>-PPMT(Amort!$B$9/(12/Amort!$B$4),A231,Amort!$B$8,Amort!$B$2)</f>
        <v>4532.8117979916524</v>
      </c>
      <c r="I231" s="58">
        <f t="shared" si="18"/>
        <v>4671</v>
      </c>
      <c r="K231" s="57">
        <f>Amort!$B$2/Amort!$B$8</f>
        <v>3333.3333333333335</v>
      </c>
      <c r="M231" s="12">
        <v>0</v>
      </c>
    </row>
    <row r="232" spans="1:13">
      <c r="A232" s="12">
        <v>228</v>
      </c>
      <c r="C232" s="57">
        <f>C231-CHOOSE(Amort!$B$7,G231,I231,K231,M231,E231)</f>
        <v>407260.8946969402</v>
      </c>
      <c r="G232" s="58">
        <f>-PPMT(Amort!$B$9/(12/Amort!$B$4),A232,Amort!$B$8,Amort!$B$2)</f>
        <v>4557.5156222907081</v>
      </c>
      <c r="I232" s="58">
        <f t="shared" si="18"/>
        <v>4697</v>
      </c>
      <c r="K232" s="57">
        <f>Amort!$B$2/Amort!$B$8</f>
        <v>3333.3333333333335</v>
      </c>
      <c r="M232" s="12">
        <v>0</v>
      </c>
    </row>
    <row r="233" spans="1:13">
      <c r="A233" s="12">
        <v>229</v>
      </c>
      <c r="C233" s="57">
        <f>C232-CHOOSE(Amort!$B$7,G232,I232,K232,M232,E232)</f>
        <v>402703.37907464948</v>
      </c>
      <c r="G233" s="58">
        <f>-PPMT(Amort!$B$9/(12/Amort!$B$4),A233,Amort!$B$8,Amort!$B$2)</f>
        <v>4582.3540824321926</v>
      </c>
      <c r="I233" s="58">
        <f t="shared" ref="I233:I244" si="19">ROUND(AVERAGE(G$233:G$244),0)</f>
        <v>4722</v>
      </c>
      <c r="K233" s="57">
        <f>Amort!$B$2/Amort!$B$8</f>
        <v>3333.3333333333335</v>
      </c>
      <c r="M233" s="12">
        <v>0</v>
      </c>
    </row>
    <row r="234" spans="1:13">
      <c r="A234" s="12">
        <v>230</v>
      </c>
      <c r="C234" s="57">
        <f>C233-CHOOSE(Amort!$B$7,G233,I233,K233,M233,E233)</f>
        <v>398121.02499221731</v>
      </c>
      <c r="G234" s="58">
        <f>-PPMT(Amort!$B$9/(12/Amort!$B$4),A234,Amort!$B$8,Amort!$B$2)</f>
        <v>4607.3279121814485</v>
      </c>
      <c r="I234" s="58">
        <f t="shared" si="19"/>
        <v>4722</v>
      </c>
      <c r="K234" s="57">
        <f>Amort!$B$2/Amort!$B$8</f>
        <v>3333.3333333333335</v>
      </c>
      <c r="M234" s="12">
        <v>0</v>
      </c>
    </row>
    <row r="235" spans="1:13">
      <c r="A235" s="12">
        <v>231</v>
      </c>
      <c r="C235" s="57">
        <f>C234-CHOOSE(Amort!$B$7,G234,I234,K234,M234,E234)</f>
        <v>393513.69708003587</v>
      </c>
      <c r="G235" s="58">
        <f>-PPMT(Amort!$B$9/(12/Amort!$B$4),A235,Amort!$B$8,Amort!$B$2)</f>
        <v>4632.4378493028362</v>
      </c>
      <c r="I235" s="58">
        <f t="shared" si="19"/>
        <v>4722</v>
      </c>
      <c r="K235" s="57">
        <f>Amort!$B$2/Amort!$B$8</f>
        <v>3333.3333333333335</v>
      </c>
      <c r="M235" s="12">
        <v>0</v>
      </c>
    </row>
    <row r="236" spans="1:13">
      <c r="A236" s="12">
        <v>232</v>
      </c>
      <c r="C236" s="57">
        <f>C235-CHOOSE(Amort!$B$7,G235,I235,K235,M235,E235)</f>
        <v>388881.25923073303</v>
      </c>
      <c r="G236" s="58">
        <f>-PPMT(Amort!$B$9/(12/Amort!$B$4),A236,Amort!$B$8,Amort!$B$2)</f>
        <v>4657.6846355815369</v>
      </c>
      <c r="I236" s="58">
        <f t="shared" si="19"/>
        <v>4722</v>
      </c>
      <c r="K236" s="57">
        <f>Amort!$B$2/Amort!$B$8</f>
        <v>3333.3333333333335</v>
      </c>
      <c r="M236" s="12">
        <v>0</v>
      </c>
    </row>
    <row r="237" spans="1:13">
      <c r="A237" s="12">
        <v>233</v>
      </c>
      <c r="C237" s="57">
        <f>C236-CHOOSE(Amort!$B$7,G236,I236,K236,M236,E236)</f>
        <v>384223.57459515147</v>
      </c>
      <c r="G237" s="58">
        <f>-PPMT(Amort!$B$9/(12/Amort!$B$4),A237,Amort!$B$8,Amort!$B$2)</f>
        <v>4683.0690168454566</v>
      </c>
      <c r="I237" s="58">
        <f t="shared" si="19"/>
        <v>4722</v>
      </c>
      <c r="K237" s="57">
        <f>Amort!$B$2/Amort!$B$8</f>
        <v>3333.3333333333335</v>
      </c>
      <c r="M237" s="12">
        <v>0</v>
      </c>
    </row>
    <row r="238" spans="1:13">
      <c r="A238" s="12">
        <v>234</v>
      </c>
      <c r="C238" s="57">
        <f>C237-CHOOSE(Amort!$B$7,G237,I237,K237,M237,E237)</f>
        <v>379540.50557830604</v>
      </c>
      <c r="G238" s="58">
        <f>-PPMT(Amort!$B$9/(12/Amort!$B$4),A238,Amort!$B$8,Amort!$B$2)</f>
        <v>4708.5917429872643</v>
      </c>
      <c r="I238" s="58">
        <f t="shared" si="19"/>
        <v>4722</v>
      </c>
      <c r="K238" s="57">
        <f>Amort!$B$2/Amort!$B$8</f>
        <v>3333.3333333333335</v>
      </c>
      <c r="M238" s="12">
        <v>0</v>
      </c>
    </row>
    <row r="239" spans="1:13">
      <c r="A239" s="12">
        <v>235</v>
      </c>
      <c r="C239" s="57">
        <f>C238-CHOOSE(Amort!$B$7,G238,I238,K238,M238,E238)</f>
        <v>374831.91383531876</v>
      </c>
      <c r="G239" s="58">
        <f>-PPMT(Amort!$B$9/(12/Amort!$B$4),A239,Amort!$B$8,Amort!$B$2)</f>
        <v>4734.2535679865441</v>
      </c>
      <c r="I239" s="58">
        <f t="shared" si="19"/>
        <v>4722</v>
      </c>
      <c r="K239" s="57">
        <f>Amort!$B$2/Amort!$B$8</f>
        <v>3333.3333333333335</v>
      </c>
      <c r="M239" s="12">
        <v>0</v>
      </c>
    </row>
    <row r="240" spans="1:13">
      <c r="A240" s="12">
        <v>236</v>
      </c>
      <c r="C240" s="57">
        <f>C239-CHOOSE(Amort!$B$7,G239,I239,K239,M239,E239)</f>
        <v>370097.66026733222</v>
      </c>
      <c r="G240" s="58">
        <f>-PPMT(Amort!$B$9/(12/Amort!$B$4),A240,Amort!$B$8,Amort!$B$2)</f>
        <v>4760.0552499320711</v>
      </c>
      <c r="I240" s="58">
        <f t="shared" si="19"/>
        <v>4722</v>
      </c>
      <c r="K240" s="57">
        <f>Amort!$B$2/Amort!$B$8</f>
        <v>3333.3333333333335</v>
      </c>
      <c r="M240" s="12">
        <v>0</v>
      </c>
    </row>
    <row r="241" spans="1:13">
      <c r="A241" s="12">
        <v>237</v>
      </c>
      <c r="C241" s="57">
        <f>C240-CHOOSE(Amort!$B$7,G240,I240,K240,M240,E240)</f>
        <v>365337.60501740017</v>
      </c>
      <c r="G241" s="58">
        <f>-PPMT(Amort!$B$9/(12/Amort!$B$4),A241,Amort!$B$8,Amort!$B$2)</f>
        <v>4785.9975510442009</v>
      </c>
      <c r="I241" s="58">
        <f t="shared" si="19"/>
        <v>4722</v>
      </c>
      <c r="K241" s="57">
        <f>Amort!$B$2/Amort!$B$8</f>
        <v>3333.3333333333335</v>
      </c>
      <c r="M241" s="12">
        <v>0</v>
      </c>
    </row>
    <row r="242" spans="1:13">
      <c r="A242" s="12">
        <v>238</v>
      </c>
      <c r="C242" s="57">
        <f>C241-CHOOSE(Amort!$B$7,G241,I241,K241,M241,E241)</f>
        <v>360551.60746635596</v>
      </c>
      <c r="G242" s="58">
        <f>-PPMT(Amort!$B$9/(12/Amort!$B$4),A242,Amort!$B$8,Amort!$B$2)</f>
        <v>4812.0812376973918</v>
      </c>
      <c r="I242" s="58">
        <f t="shared" si="19"/>
        <v>4722</v>
      </c>
      <c r="K242" s="57">
        <f>Amort!$B$2/Amort!$B$8</f>
        <v>3333.3333333333335</v>
      </c>
      <c r="M242" s="12">
        <v>0</v>
      </c>
    </row>
    <row r="243" spans="1:13">
      <c r="A243" s="12">
        <v>239</v>
      </c>
      <c r="C243" s="57">
        <f>C242-CHOOSE(Amort!$B$7,G242,I242,K242,M242,E242)</f>
        <v>355739.52622865856</v>
      </c>
      <c r="G243" s="58">
        <f>-PPMT(Amort!$B$9/(12/Amort!$B$4),A243,Amort!$B$8,Amort!$B$2)</f>
        <v>4838.3070804428426</v>
      </c>
      <c r="I243" s="58">
        <f t="shared" si="19"/>
        <v>4722</v>
      </c>
      <c r="K243" s="57">
        <f>Amort!$B$2/Amort!$B$8</f>
        <v>3333.3333333333335</v>
      </c>
      <c r="M243" s="12">
        <v>0</v>
      </c>
    </row>
    <row r="244" spans="1:13">
      <c r="A244" s="12">
        <v>240</v>
      </c>
      <c r="C244" s="57">
        <f>C243-CHOOSE(Amort!$B$7,G243,I243,K243,M243,E243)</f>
        <v>350901.21914821572</v>
      </c>
      <c r="G244" s="58">
        <f>-PPMT(Amort!$B$9/(12/Amort!$B$4),A244,Amort!$B$8,Amort!$B$2)</f>
        <v>4864.6758540312558</v>
      </c>
      <c r="I244" s="58">
        <f t="shared" si="19"/>
        <v>4722</v>
      </c>
      <c r="K244" s="57">
        <f>Amort!$B$2/Amort!$B$8</f>
        <v>3333.3333333333335</v>
      </c>
      <c r="M244" s="12">
        <v>0</v>
      </c>
    </row>
    <row r="245" spans="1:13">
      <c r="A245" s="12">
        <v>241</v>
      </c>
      <c r="C245" s="57">
        <f>C244-CHOOSE(Amort!$B$7,G244,I244,K244,M244,E244)</f>
        <v>346036.54329418449</v>
      </c>
      <c r="G245" s="58">
        <f>-PPMT(Amort!$B$9/(12/Amort!$B$4),A245,Amort!$B$8,Amort!$B$2)</f>
        <v>4891.1883374357267</v>
      </c>
      <c r="I245" s="58">
        <f t="shared" ref="I245:I256" si="20">ROUND(AVERAGE(G245:G256),0)</f>
        <v>5040</v>
      </c>
      <c r="K245" s="57">
        <f>Amort!$B$2/Amort!$B$8</f>
        <v>3333.3333333333335</v>
      </c>
      <c r="M245" s="12">
        <v>0</v>
      </c>
    </row>
    <row r="246" spans="1:13">
      <c r="A246" s="12">
        <v>242</v>
      </c>
      <c r="C246" s="57">
        <f>C245-CHOOSE(Amort!$B$7,G245,I245,K245,M245,E245)</f>
        <v>341145.35495674878</v>
      </c>
      <c r="G246" s="58">
        <f>-PPMT(Amort!$B$9/(12/Amort!$B$4),A246,Amort!$B$8,Amort!$B$2)</f>
        <v>4917.8453138747509</v>
      </c>
      <c r="I246" s="58">
        <f t="shared" si="20"/>
        <v>5068</v>
      </c>
      <c r="K246" s="57">
        <f>Amort!$B$2/Amort!$B$8</f>
        <v>3333.3333333333335</v>
      </c>
      <c r="M246" s="12">
        <v>0</v>
      </c>
    </row>
    <row r="247" spans="1:13">
      <c r="A247" s="12">
        <v>243</v>
      </c>
      <c r="C247" s="57">
        <f>C246-CHOOSE(Amort!$B$7,G246,I246,K246,M246,E246)</f>
        <v>336227.50964287401</v>
      </c>
      <c r="G247" s="58">
        <f>-PPMT(Amort!$B$9/(12/Amort!$B$4),A247,Amort!$B$8,Amort!$B$2)</f>
        <v>4944.6475708353682</v>
      </c>
      <c r="I247" s="58">
        <f t="shared" si="20"/>
        <v>5096</v>
      </c>
      <c r="K247" s="57">
        <f>Amort!$B$2/Amort!$B$8</f>
        <v>3333.3333333333335</v>
      </c>
      <c r="M247" s="12">
        <v>0</v>
      </c>
    </row>
    <row r="248" spans="1:13">
      <c r="A248" s="12">
        <v>244</v>
      </c>
      <c r="C248" s="57">
        <f>C247-CHOOSE(Amort!$B$7,G247,I247,K247,M247,E247)</f>
        <v>331282.86207203864</v>
      </c>
      <c r="G248" s="58">
        <f>-PPMT(Amort!$B$9/(12/Amort!$B$4),A248,Amort!$B$8,Amort!$B$2)</f>
        <v>4971.5959000964212</v>
      </c>
      <c r="I248" s="58">
        <f t="shared" si="20"/>
        <v>5123</v>
      </c>
      <c r="K248" s="57">
        <f>Amort!$B$2/Amort!$B$8</f>
        <v>3333.3333333333335</v>
      </c>
      <c r="M248" s="12">
        <v>0</v>
      </c>
    </row>
    <row r="249" spans="1:13">
      <c r="A249" s="12">
        <v>245</v>
      </c>
      <c r="C249" s="57">
        <f>C248-CHOOSE(Amort!$B$7,G248,I248,K248,M248,E248)</f>
        <v>326311.26617194223</v>
      </c>
      <c r="G249" s="58">
        <f>-PPMT(Amort!$B$9/(12/Amort!$B$4),A249,Amort!$B$8,Amort!$B$2)</f>
        <v>4998.6910977519465</v>
      </c>
      <c r="I249" s="58">
        <f t="shared" si="20"/>
        <v>5151</v>
      </c>
      <c r="K249" s="57">
        <f>Amort!$B$2/Amort!$B$8</f>
        <v>3333.3333333333335</v>
      </c>
      <c r="M249" s="12">
        <v>0</v>
      </c>
    </row>
    <row r="250" spans="1:13">
      <c r="A250" s="12">
        <v>246</v>
      </c>
      <c r="C250" s="57">
        <f>C249-CHOOSE(Amort!$B$7,G249,I249,K249,M249,E249)</f>
        <v>321312.57507419027</v>
      </c>
      <c r="G250" s="58">
        <f>-PPMT(Amort!$B$9/(12/Amort!$B$4),A250,Amort!$B$8,Amort!$B$2)</f>
        <v>5025.9339642346949</v>
      </c>
      <c r="I250" s="58">
        <f t="shared" si="20"/>
        <v>5179</v>
      </c>
      <c r="K250" s="57">
        <f>Amort!$B$2/Amort!$B$8</f>
        <v>3333.3333333333335</v>
      </c>
      <c r="M250" s="12">
        <v>0</v>
      </c>
    </row>
    <row r="251" spans="1:13">
      <c r="A251" s="12">
        <v>247</v>
      </c>
      <c r="C251" s="57">
        <f>C250-CHOOSE(Amort!$B$7,G250,I250,K250,M250,E250)</f>
        <v>316286.64110995556</v>
      </c>
      <c r="G251" s="58">
        <f>-PPMT(Amort!$B$9/(12/Amort!$B$4),A251,Amort!$B$8,Amort!$B$2)</f>
        <v>5053.3253043397735</v>
      </c>
      <c r="I251" s="58">
        <f t="shared" si="20"/>
        <v>5208</v>
      </c>
      <c r="K251" s="57">
        <f>Amort!$B$2/Amort!$B$8</f>
        <v>3333.3333333333335</v>
      </c>
      <c r="M251" s="12">
        <v>0</v>
      </c>
    </row>
    <row r="252" spans="1:13">
      <c r="A252" s="12">
        <v>248</v>
      </c>
      <c r="C252" s="57">
        <f>C251-CHOOSE(Amort!$B$7,G251,I251,K251,M251,E251)</f>
        <v>311233.3158056158</v>
      </c>
      <c r="G252" s="58">
        <f>-PPMT(Amort!$B$9/(12/Amort!$B$4),A252,Amort!$B$8,Amort!$B$2)</f>
        <v>5080.8659272484256</v>
      </c>
      <c r="I252" s="58">
        <f t="shared" si="20"/>
        <v>5236</v>
      </c>
      <c r="K252" s="57">
        <f>Amort!$B$2/Amort!$B$8</f>
        <v>3333.3333333333335</v>
      </c>
      <c r="M252" s="12">
        <v>0</v>
      </c>
    </row>
    <row r="253" spans="1:13">
      <c r="A253" s="12">
        <v>249</v>
      </c>
      <c r="C253" s="57">
        <f>C252-CHOOSE(Amort!$B$7,G252,I252,K252,M252,E252)</f>
        <v>306152.44987836736</v>
      </c>
      <c r="G253" s="58">
        <f>-PPMT(Amort!$B$9/(12/Amort!$B$4),A253,Amort!$B$8,Amort!$B$2)</f>
        <v>5108.5566465519287</v>
      </c>
      <c r="I253" s="58">
        <f t="shared" si="20"/>
        <v>5265</v>
      </c>
      <c r="K253" s="57">
        <f>Amort!$B$2/Amort!$B$8</f>
        <v>3333.3333333333335</v>
      </c>
      <c r="M253" s="12">
        <v>0</v>
      </c>
    </row>
    <row r="254" spans="1:13">
      <c r="A254" s="12">
        <v>250</v>
      </c>
      <c r="C254" s="57">
        <f>C253-CHOOSE(Amort!$B$7,G253,I253,K253,M253,E253)</f>
        <v>301043.89323181543</v>
      </c>
      <c r="G254" s="58">
        <f>-PPMT(Amort!$B$9/(12/Amort!$B$4),A254,Amort!$B$8,Amort!$B$2)</f>
        <v>5136.3982802756373</v>
      </c>
      <c r="I254" s="58">
        <f t="shared" si="20"/>
        <v>5293</v>
      </c>
      <c r="K254" s="57">
        <f>Amort!$B$2/Amort!$B$8</f>
        <v>3333.3333333333335</v>
      </c>
      <c r="M254" s="12">
        <v>0</v>
      </c>
    </row>
    <row r="255" spans="1:13">
      <c r="A255" s="12">
        <v>251</v>
      </c>
      <c r="C255" s="57">
        <f>C254-CHOOSE(Amort!$B$7,G254,I254,K254,M254,E254)</f>
        <v>295907.49495153979</v>
      </c>
      <c r="G255" s="58">
        <f>-PPMT(Amort!$B$9/(12/Amort!$B$4),A255,Amort!$B$8,Amort!$B$2)</f>
        <v>5164.3916509031396</v>
      </c>
      <c r="I255" s="58">
        <f t="shared" si="20"/>
        <v>5322</v>
      </c>
      <c r="K255" s="57">
        <f>Amort!$B$2/Amort!$B$8</f>
        <v>3333.3333333333335</v>
      </c>
      <c r="M255" s="12">
        <v>0</v>
      </c>
    </row>
    <row r="256" spans="1:13">
      <c r="A256" s="12">
        <v>252</v>
      </c>
      <c r="C256" s="57">
        <f>C255-CHOOSE(Amort!$B$7,G255,I255,K255,M255,E255)</f>
        <v>290743.10330063663</v>
      </c>
      <c r="G256" s="58">
        <f>-PPMT(Amort!$B$9/(12/Amort!$B$4),A256,Amort!$B$8,Amort!$B$2)</f>
        <v>5192.5375854005624</v>
      </c>
      <c r="I256" s="58">
        <f t="shared" si="20"/>
        <v>5351</v>
      </c>
      <c r="K256" s="57">
        <f>Amort!$B$2/Amort!$B$8</f>
        <v>3333.3333333333335</v>
      </c>
      <c r="M256" s="12">
        <v>0</v>
      </c>
    </row>
    <row r="257" spans="1:13">
      <c r="A257" s="12">
        <v>253</v>
      </c>
      <c r="C257" s="57">
        <f>C256-CHOOSE(Amort!$B$7,G256,I256,K256,M256,E256)</f>
        <v>285550.56571523607</v>
      </c>
      <c r="G257" s="58">
        <f>-PPMT(Amort!$B$9/(12/Amort!$B$4),A257,Amort!$B$8,Amort!$B$2)</f>
        <v>5220.836915240995</v>
      </c>
      <c r="I257" s="58">
        <f t="shared" ref="I257:I268" si="21">ROUND(AVERAGE(G$257:G$268),0)</f>
        <v>5380</v>
      </c>
      <c r="K257" s="57">
        <f>Amort!$B$2/Amort!$B$8</f>
        <v>3333.3333333333335</v>
      </c>
      <c r="M257" s="12">
        <v>0</v>
      </c>
    </row>
    <row r="258" spans="1:13">
      <c r="A258" s="12">
        <v>254</v>
      </c>
      <c r="C258" s="57">
        <f>C257-CHOOSE(Amort!$B$7,G257,I257,K257,M257,E257)</f>
        <v>280329.72879999509</v>
      </c>
      <c r="G258" s="58">
        <f>-PPMT(Amort!$B$9/(12/Amort!$B$4),A258,Amort!$B$8,Amort!$B$2)</f>
        <v>5249.2904764290579</v>
      </c>
      <c r="I258" s="58">
        <f t="shared" si="21"/>
        <v>5380</v>
      </c>
      <c r="K258" s="57">
        <f>Amort!$B$2/Amort!$B$8</f>
        <v>3333.3333333333335</v>
      </c>
      <c r="M258" s="12">
        <v>0</v>
      </c>
    </row>
    <row r="259" spans="1:13">
      <c r="A259" s="12">
        <v>255</v>
      </c>
      <c r="C259" s="57">
        <f>C258-CHOOSE(Amort!$B$7,G258,I258,K258,M258,E258)</f>
        <v>275080.43832356605</v>
      </c>
      <c r="G259" s="58">
        <f>-PPMT(Amort!$B$9/(12/Amort!$B$4),A259,Amort!$B$8,Amort!$B$2)</f>
        <v>5277.8991095255969</v>
      </c>
      <c r="I259" s="58">
        <f t="shared" si="21"/>
        <v>5380</v>
      </c>
      <c r="K259" s="57">
        <f>Amort!$B$2/Amort!$B$8</f>
        <v>3333.3333333333335</v>
      </c>
      <c r="M259" s="12">
        <v>0</v>
      </c>
    </row>
    <row r="260" spans="1:13">
      <c r="A260" s="12">
        <v>256</v>
      </c>
      <c r="C260" s="57">
        <f>C259-CHOOSE(Amort!$B$7,G259,I259,K259,M259,E259)</f>
        <v>269802.53921404044</v>
      </c>
      <c r="G260" s="58">
        <f>-PPMT(Amort!$B$9/(12/Amort!$B$4),A260,Amort!$B$8,Amort!$B$2)</f>
        <v>5306.663659672512</v>
      </c>
      <c r="I260" s="58">
        <f t="shared" si="21"/>
        <v>5380</v>
      </c>
      <c r="K260" s="57">
        <f>Amort!$B$2/Amort!$B$8</f>
        <v>3333.3333333333335</v>
      </c>
      <c r="M260" s="12">
        <v>0</v>
      </c>
    </row>
    <row r="261" spans="1:13">
      <c r="A261" s="12">
        <v>257</v>
      </c>
      <c r="C261" s="57">
        <f>C260-CHOOSE(Amort!$B$7,G260,I260,K260,M260,E260)</f>
        <v>264495.87555436796</v>
      </c>
      <c r="G261" s="58">
        <f>-PPMT(Amort!$B$9/(12/Amort!$B$4),A261,Amort!$B$8,Amort!$B$2)</f>
        <v>5335.5849766177262</v>
      </c>
      <c r="I261" s="58">
        <f t="shared" si="21"/>
        <v>5380</v>
      </c>
      <c r="K261" s="57">
        <f>Amort!$B$2/Amort!$B$8</f>
        <v>3333.3333333333335</v>
      </c>
      <c r="M261" s="12">
        <v>0</v>
      </c>
    </row>
    <row r="262" spans="1:13">
      <c r="A262" s="12">
        <v>258</v>
      </c>
      <c r="C262" s="57">
        <f>C261-CHOOSE(Amort!$B$7,G261,I261,K261,M261,E261)</f>
        <v>259160.29057775025</v>
      </c>
      <c r="G262" s="58">
        <f>-PPMT(Amort!$B$9/(12/Amort!$B$4),A262,Amort!$B$8,Amort!$B$2)</f>
        <v>5364.663914740293</v>
      </c>
      <c r="I262" s="58">
        <f t="shared" si="21"/>
        <v>5380</v>
      </c>
      <c r="K262" s="57">
        <f>Amort!$B$2/Amort!$B$8</f>
        <v>3333.3333333333335</v>
      </c>
      <c r="M262" s="12">
        <v>0</v>
      </c>
    </row>
    <row r="263" spans="1:13">
      <c r="A263" s="12">
        <v>259</v>
      </c>
      <c r="C263" s="57">
        <f>C262-CHOOSE(Amort!$B$7,G262,I262,K262,M262,E262)</f>
        <v>253795.62666300996</v>
      </c>
      <c r="G263" s="58">
        <f>-PPMT(Amort!$B$9/(12/Amort!$B$4),A263,Amort!$B$8,Amort!$B$2)</f>
        <v>5393.9013330756279</v>
      </c>
      <c r="I263" s="58">
        <f t="shared" si="21"/>
        <v>5380</v>
      </c>
      <c r="K263" s="57">
        <f>Amort!$B$2/Amort!$B$8</f>
        <v>3333.3333333333335</v>
      </c>
      <c r="M263" s="12">
        <v>0</v>
      </c>
    </row>
    <row r="264" spans="1:13">
      <c r="A264" s="12">
        <v>260</v>
      </c>
      <c r="C264" s="57">
        <f>C263-CHOOSE(Amort!$B$7,G263,I263,K263,M263,E263)</f>
        <v>248401.72532993433</v>
      </c>
      <c r="G264" s="58">
        <f>-PPMT(Amort!$B$9/(12/Amort!$B$4),A264,Amort!$B$8,Amort!$B$2)</f>
        <v>5423.2980953408896</v>
      </c>
      <c r="I264" s="58">
        <f t="shared" si="21"/>
        <v>5380</v>
      </c>
      <c r="K264" s="57">
        <f>Amort!$B$2/Amort!$B$8</f>
        <v>3333.3333333333335</v>
      </c>
      <c r="M264" s="12">
        <v>0</v>
      </c>
    </row>
    <row r="265" spans="1:13">
      <c r="A265" s="12">
        <v>261</v>
      </c>
      <c r="C265" s="57">
        <f>C264-CHOOSE(Amort!$B$7,G264,I264,K264,M264,E264)</f>
        <v>242978.42723459343</v>
      </c>
      <c r="G265" s="58">
        <f>-PPMT(Amort!$B$9/(12/Amort!$B$4),A265,Amort!$B$8,Amort!$B$2)</f>
        <v>5452.8550699604975</v>
      </c>
      <c r="I265" s="58">
        <f t="shared" si="21"/>
        <v>5380</v>
      </c>
      <c r="K265" s="57">
        <f>Amort!$B$2/Amort!$B$8</f>
        <v>3333.3333333333335</v>
      </c>
      <c r="M265" s="12">
        <v>0</v>
      </c>
    </row>
    <row r="266" spans="1:13">
      <c r="A266" s="12">
        <v>262</v>
      </c>
      <c r="C266" s="57">
        <f>C265-CHOOSE(Amort!$B$7,G265,I265,K265,M265,E265)</f>
        <v>237525.57216463293</v>
      </c>
      <c r="G266" s="58">
        <f>-PPMT(Amort!$B$9/(12/Amort!$B$4),A266,Amort!$B$8,Amort!$B$2)</f>
        <v>5482.5731300917823</v>
      </c>
      <c r="I266" s="58">
        <f t="shared" si="21"/>
        <v>5380</v>
      </c>
      <c r="K266" s="57">
        <f>Amort!$B$2/Amort!$B$8</f>
        <v>3333.3333333333335</v>
      </c>
      <c r="M266" s="12">
        <v>0</v>
      </c>
    </row>
    <row r="267" spans="1:13">
      <c r="A267" s="12">
        <v>263</v>
      </c>
      <c r="C267" s="57">
        <f>C266-CHOOSE(Amort!$B$7,G266,I266,K266,M266,E266)</f>
        <v>232042.99903454116</v>
      </c>
      <c r="G267" s="58">
        <f>-PPMT(Amort!$B$9/(12/Amort!$B$4),A267,Amort!$B$8,Amort!$B$2)</f>
        <v>5512.453153650783</v>
      </c>
      <c r="I267" s="58">
        <f t="shared" si="21"/>
        <v>5380</v>
      </c>
      <c r="K267" s="57">
        <f>Amort!$B$2/Amort!$B$8</f>
        <v>3333.3333333333335</v>
      </c>
      <c r="M267" s="12">
        <v>0</v>
      </c>
    </row>
    <row r="268" spans="1:13">
      <c r="A268" s="12">
        <v>264</v>
      </c>
      <c r="C268" s="57">
        <f>C267-CHOOSE(Amort!$B$7,G267,I267,K267,M267,E267)</f>
        <v>226530.54588089039</v>
      </c>
      <c r="G268" s="58">
        <f>-PPMT(Amort!$B$9/(12/Amort!$B$4),A268,Amort!$B$8,Amort!$B$2)</f>
        <v>5542.4960233381798</v>
      </c>
      <c r="I268" s="58">
        <f t="shared" si="21"/>
        <v>5380</v>
      </c>
      <c r="K268" s="57">
        <f>Amort!$B$2/Amort!$B$8</f>
        <v>3333.3333333333335</v>
      </c>
      <c r="M268" s="12">
        <v>0</v>
      </c>
    </row>
    <row r="269" spans="1:13">
      <c r="A269" s="12">
        <v>265</v>
      </c>
      <c r="C269" s="57">
        <f>C268-CHOOSE(Amort!$B$7,G268,I268,K268,M268,E268)</f>
        <v>220988.04985755222</v>
      </c>
      <c r="G269" s="58">
        <f>-PPMT(Amort!$B$9/(12/Amort!$B$4),A269,Amort!$B$8,Amort!$B$2)</f>
        <v>5572.7026266653729</v>
      </c>
      <c r="I269" s="58">
        <f t="shared" ref="I269:I280" si="22">ROUND(AVERAGE(G$269:G$280),0)</f>
        <v>5743</v>
      </c>
      <c r="K269" s="57">
        <f>Amort!$B$2/Amort!$B$8</f>
        <v>3333.3333333333335</v>
      </c>
      <c r="M269" s="12">
        <v>0</v>
      </c>
    </row>
    <row r="270" spans="1:13">
      <c r="A270" s="12">
        <v>266</v>
      </c>
      <c r="C270" s="57">
        <f>C269-CHOOSE(Amort!$B$7,G269,I269,K269,M269,E269)</f>
        <v>215415.34723088684</v>
      </c>
      <c r="G270" s="58">
        <f>-PPMT(Amort!$B$9/(12/Amort!$B$4),A270,Amort!$B$8,Amort!$B$2)</f>
        <v>5603.0738559806987</v>
      </c>
      <c r="I270" s="58">
        <f t="shared" si="22"/>
        <v>5743</v>
      </c>
      <c r="K270" s="57">
        <f>Amort!$B$2/Amort!$B$8</f>
        <v>3333.3333333333335</v>
      </c>
      <c r="M270" s="12">
        <v>0</v>
      </c>
    </row>
    <row r="271" spans="1:13">
      <c r="A271" s="12">
        <v>267</v>
      </c>
      <c r="C271" s="57">
        <f>C270-CHOOSE(Amort!$B$7,G270,I270,K270,M270,E270)</f>
        <v>209812.27337490613</v>
      </c>
      <c r="G271" s="58">
        <f>-PPMT(Amort!$B$9/(12/Amort!$B$4),A271,Amort!$B$8,Amort!$B$2)</f>
        <v>5633.6106084957928</v>
      </c>
      <c r="I271" s="58">
        <f t="shared" si="22"/>
        <v>5743</v>
      </c>
      <c r="K271" s="57">
        <f>Amort!$B$2/Amort!$B$8</f>
        <v>3333.3333333333335</v>
      </c>
      <c r="M271" s="12">
        <v>0</v>
      </c>
    </row>
    <row r="272" spans="1:13">
      <c r="A272" s="12">
        <v>268</v>
      </c>
      <c r="C272" s="57">
        <f>C271-CHOOSE(Amort!$B$7,G271,I271,K271,M271,E271)</f>
        <v>204178.66276641033</v>
      </c>
      <c r="G272" s="58">
        <f>-PPMT(Amort!$B$9/(12/Amort!$B$4),A272,Amort!$B$8,Amort!$B$2)</f>
        <v>5664.3137863120955</v>
      </c>
      <c r="I272" s="58">
        <f t="shared" si="22"/>
        <v>5743</v>
      </c>
      <c r="K272" s="57">
        <f>Amort!$B$2/Amort!$B$8</f>
        <v>3333.3333333333335</v>
      </c>
      <c r="M272" s="12">
        <v>0</v>
      </c>
    </row>
    <row r="273" spans="1:13">
      <c r="A273" s="12">
        <v>269</v>
      </c>
      <c r="C273" s="57">
        <f>C272-CHOOSE(Amort!$B$7,G272,I272,K272,M272,E272)</f>
        <v>198514.34898009824</v>
      </c>
      <c r="G273" s="58">
        <f>-PPMT(Amort!$B$9/(12/Amort!$B$4),A273,Amort!$B$8,Amort!$B$2)</f>
        <v>5695.1842964474963</v>
      </c>
      <c r="I273" s="58">
        <f t="shared" si="22"/>
        <v>5743</v>
      </c>
      <c r="K273" s="57">
        <f>Amort!$B$2/Amort!$B$8</f>
        <v>3333.3333333333335</v>
      </c>
      <c r="M273" s="12">
        <v>0</v>
      </c>
    </row>
    <row r="274" spans="1:13">
      <c r="A274" s="12">
        <v>270</v>
      </c>
      <c r="C274" s="57">
        <f>C273-CHOOSE(Amort!$B$7,G273,I273,K273,M273,E273)</f>
        <v>192819.16468365074</v>
      </c>
      <c r="G274" s="58">
        <f>-PPMT(Amort!$B$9/(12/Amort!$B$4),A274,Amort!$B$8,Amort!$B$2)</f>
        <v>5726.2230508631365</v>
      </c>
      <c r="I274" s="58">
        <f t="shared" si="22"/>
        <v>5743</v>
      </c>
      <c r="K274" s="57">
        <f>Amort!$B$2/Amort!$B$8</f>
        <v>3333.3333333333335</v>
      </c>
      <c r="M274" s="12">
        <v>0</v>
      </c>
    </row>
    <row r="275" spans="1:13">
      <c r="A275" s="12">
        <v>271</v>
      </c>
      <c r="C275" s="57">
        <f>C274-CHOOSE(Amort!$B$7,G274,I274,K274,M274,E274)</f>
        <v>187092.94163278761</v>
      </c>
      <c r="G275" s="58">
        <f>-PPMT(Amort!$B$9/(12/Amort!$B$4),A275,Amort!$B$8,Amort!$B$2)</f>
        <v>5757.4309664903394</v>
      </c>
      <c r="I275" s="58">
        <f t="shared" si="22"/>
        <v>5743</v>
      </c>
      <c r="K275" s="57">
        <f>Amort!$B$2/Amort!$B$8</f>
        <v>3333.3333333333335</v>
      </c>
      <c r="M275" s="12">
        <v>0</v>
      </c>
    </row>
    <row r="276" spans="1:13">
      <c r="A276" s="12">
        <v>272</v>
      </c>
      <c r="C276" s="57">
        <f>C275-CHOOSE(Amort!$B$7,G275,I275,K275,M275,E275)</f>
        <v>181335.51066629728</v>
      </c>
      <c r="G276" s="58">
        <f>-PPMT(Amort!$B$9/(12/Amort!$B$4),A276,Amort!$B$8,Amort!$B$2)</f>
        <v>5788.8089652577119</v>
      </c>
      <c r="I276" s="58">
        <f t="shared" si="22"/>
        <v>5743</v>
      </c>
      <c r="K276" s="57">
        <f>Amort!$B$2/Amort!$B$8</f>
        <v>3333.3333333333335</v>
      </c>
      <c r="M276" s="12">
        <v>0</v>
      </c>
    </row>
    <row r="277" spans="1:13">
      <c r="A277" s="12">
        <v>273</v>
      </c>
      <c r="C277" s="57">
        <f>C276-CHOOSE(Amort!$B$7,G276,I276,K276,M276,E276)</f>
        <v>175546.70170103956</v>
      </c>
      <c r="G277" s="58">
        <f>-PPMT(Amort!$B$9/(12/Amort!$B$4),A277,Amort!$B$8,Amort!$B$2)</f>
        <v>5820.3579741183657</v>
      </c>
      <c r="I277" s="58">
        <f t="shared" si="22"/>
        <v>5743</v>
      </c>
      <c r="K277" s="57">
        <f>Amort!$B$2/Amort!$B$8</f>
        <v>3333.3333333333335</v>
      </c>
      <c r="M277" s="12">
        <v>0</v>
      </c>
    </row>
    <row r="278" spans="1:13">
      <c r="A278" s="12">
        <v>274</v>
      </c>
      <c r="C278" s="57">
        <f>C277-CHOOSE(Amort!$B$7,G277,I277,K277,M277,E277)</f>
        <v>169726.34372692119</v>
      </c>
      <c r="G278" s="58">
        <f>-PPMT(Amort!$B$9/(12/Amort!$B$4),A278,Amort!$B$8,Amort!$B$2)</f>
        <v>5852.0789250773114</v>
      </c>
      <c r="I278" s="58">
        <f t="shared" si="22"/>
        <v>5743</v>
      </c>
      <c r="K278" s="57">
        <f>Amort!$B$2/Amort!$B$8</f>
        <v>3333.3333333333335</v>
      </c>
      <c r="M278" s="12">
        <v>0</v>
      </c>
    </row>
    <row r="279" spans="1:13">
      <c r="A279" s="12">
        <v>275</v>
      </c>
      <c r="C279" s="57">
        <f>C278-CHOOSE(Amort!$B$7,G278,I278,K278,M278,E278)</f>
        <v>163874.26480184388</v>
      </c>
      <c r="G279" s="58">
        <f>-PPMT(Amort!$B$9/(12/Amort!$B$4),A279,Amort!$B$8,Amort!$B$2)</f>
        <v>5883.9727552189834</v>
      </c>
      <c r="I279" s="58">
        <f t="shared" si="22"/>
        <v>5743</v>
      </c>
      <c r="K279" s="57">
        <f>Amort!$B$2/Amort!$B$8</f>
        <v>3333.3333333333335</v>
      </c>
      <c r="M279" s="12">
        <v>0</v>
      </c>
    </row>
    <row r="280" spans="1:13">
      <c r="A280" s="12">
        <v>276</v>
      </c>
      <c r="C280" s="57">
        <f>C279-CHOOSE(Amort!$B$7,G279,I279,K279,M279,E279)</f>
        <v>157990.29204662491</v>
      </c>
      <c r="G280" s="58">
        <f>-PPMT(Amort!$B$9/(12/Amort!$B$4),A280,Amort!$B$8,Amort!$B$2)</f>
        <v>5916.0404067349264</v>
      </c>
      <c r="I280" s="58">
        <f t="shared" si="22"/>
        <v>5743</v>
      </c>
      <c r="K280" s="57">
        <f>Amort!$B$2/Amort!$B$8</f>
        <v>3333.3333333333335</v>
      </c>
      <c r="M280" s="12">
        <v>0</v>
      </c>
    </row>
    <row r="281" spans="1:13">
      <c r="A281" s="12">
        <v>277</v>
      </c>
      <c r="C281" s="57">
        <f>C280-CHOOSE(Amort!$B$7,G280,I280,K280,M280,E280)</f>
        <v>152074.25163988999</v>
      </c>
      <c r="G281" s="58">
        <f>-PPMT(Amort!$B$9/(12/Amort!$B$4),A281,Amort!$B$8,Amort!$B$2)</f>
        <v>5948.2828269516322</v>
      </c>
      <c r="I281" s="58">
        <f t="shared" ref="I281:I292" si="23">ROUND(AVERAGE(G$281:G$292),0)</f>
        <v>6130</v>
      </c>
      <c r="K281" s="57">
        <f>Amort!$B$2/Amort!$B$8</f>
        <v>3333.3333333333335</v>
      </c>
      <c r="M281" s="12">
        <v>0</v>
      </c>
    </row>
    <row r="282" spans="1:13">
      <c r="A282" s="12">
        <v>278</v>
      </c>
      <c r="C282" s="57">
        <f>C281-CHOOSE(Amort!$B$7,G281,I281,K281,M281,E281)</f>
        <v>146125.96881293837</v>
      </c>
      <c r="G282" s="58">
        <f>-PPMT(Amort!$B$9/(12/Amort!$B$4),A282,Amort!$B$8,Amort!$B$2)</f>
        <v>5980.7009683585175</v>
      </c>
      <c r="I282" s="58">
        <f t="shared" si="23"/>
        <v>6130</v>
      </c>
      <c r="K282" s="57">
        <f>Amort!$B$2/Amort!$B$8</f>
        <v>3333.3333333333335</v>
      </c>
      <c r="M282" s="12">
        <v>0</v>
      </c>
    </row>
    <row r="283" spans="1:13">
      <c r="A283" s="12">
        <v>279</v>
      </c>
      <c r="C283" s="57">
        <f>C282-CHOOSE(Amort!$B$7,G282,I282,K282,M282,E282)</f>
        <v>140145.26784457985</v>
      </c>
      <c r="G283" s="58">
        <f>-PPMT(Amort!$B$9/(12/Amort!$B$4),A283,Amort!$B$8,Amort!$B$2)</f>
        <v>6013.2957886360718</v>
      </c>
      <c r="I283" s="58">
        <f t="shared" si="23"/>
        <v>6130</v>
      </c>
      <c r="K283" s="57">
        <f>Amort!$B$2/Amort!$B$8</f>
        <v>3333.3333333333335</v>
      </c>
      <c r="M283" s="12">
        <v>0</v>
      </c>
    </row>
    <row r="284" spans="1:13">
      <c r="A284" s="12">
        <v>280</v>
      </c>
      <c r="C284" s="57">
        <f>C283-CHOOSE(Amort!$B$7,G283,I283,K283,M283,E283)</f>
        <v>134131.97205594377</v>
      </c>
      <c r="G284" s="58">
        <f>-PPMT(Amort!$B$9/(12/Amort!$B$4),A284,Amort!$B$8,Amort!$B$2)</f>
        <v>6046.0682506841376</v>
      </c>
      <c r="I284" s="58">
        <f t="shared" si="23"/>
        <v>6130</v>
      </c>
      <c r="K284" s="57">
        <f>Amort!$B$2/Amort!$B$8</f>
        <v>3333.3333333333335</v>
      </c>
      <c r="M284" s="12">
        <v>0</v>
      </c>
    </row>
    <row r="285" spans="1:13">
      <c r="A285" s="12">
        <v>281</v>
      </c>
      <c r="C285" s="57">
        <f>C284-CHOOSE(Amort!$B$7,G284,I284,K284,M284,E284)</f>
        <v>128085.90380525963</v>
      </c>
      <c r="G285" s="58">
        <f>-PPMT(Amort!$B$9/(12/Amort!$B$4),A285,Amort!$B$8,Amort!$B$2)</f>
        <v>6079.0193226503679</v>
      </c>
      <c r="I285" s="58">
        <f t="shared" si="23"/>
        <v>6130</v>
      </c>
      <c r="K285" s="57">
        <f>Amort!$B$2/Amort!$B$8</f>
        <v>3333.3333333333335</v>
      </c>
      <c r="M285" s="12">
        <v>0</v>
      </c>
    </row>
    <row r="286" spans="1:13">
      <c r="A286" s="12">
        <v>282</v>
      </c>
      <c r="C286" s="57">
        <f>C285-CHOOSE(Amort!$B$7,G285,I285,K285,M285,E285)</f>
        <v>122006.88448260927</v>
      </c>
      <c r="G286" s="58">
        <f>-PPMT(Amort!$B$9/(12/Amort!$B$4),A286,Amort!$B$8,Amort!$B$2)</f>
        <v>6112.1499779588112</v>
      </c>
      <c r="I286" s="58">
        <f t="shared" si="23"/>
        <v>6130</v>
      </c>
      <c r="K286" s="57">
        <f>Amort!$B$2/Amort!$B$8</f>
        <v>3333.3333333333335</v>
      </c>
      <c r="M286" s="12">
        <v>0</v>
      </c>
    </row>
    <row r="287" spans="1:13">
      <c r="A287" s="12">
        <v>283</v>
      </c>
      <c r="C287" s="57">
        <f>C286-CHOOSE(Amort!$B$7,G286,I286,K286,M286,E286)</f>
        <v>115894.73450465046</v>
      </c>
      <c r="G287" s="58">
        <f>-PPMT(Amort!$B$9/(12/Amort!$B$4),A287,Amort!$B$8,Amort!$B$2)</f>
        <v>6145.4611953386866</v>
      </c>
      <c r="I287" s="58">
        <f t="shared" si="23"/>
        <v>6130</v>
      </c>
      <c r="K287" s="57">
        <f>Amort!$B$2/Amort!$B$8</f>
        <v>3333.3333333333335</v>
      </c>
      <c r="M287" s="12">
        <v>0</v>
      </c>
    </row>
    <row r="288" spans="1:13">
      <c r="A288" s="12">
        <v>284</v>
      </c>
      <c r="C288" s="57">
        <f>C287-CHOOSE(Amort!$B$7,G287,I287,K287,M287,E287)</f>
        <v>109749.27330931177</v>
      </c>
      <c r="G288" s="58">
        <f>-PPMT(Amort!$B$9/(12/Amort!$B$4),A288,Amort!$B$8,Amort!$B$2)</f>
        <v>6178.9539588532825</v>
      </c>
      <c r="I288" s="58">
        <f t="shared" si="23"/>
        <v>6130</v>
      </c>
      <c r="K288" s="57">
        <f>Amort!$B$2/Amort!$B$8</f>
        <v>3333.3333333333335</v>
      </c>
      <c r="M288" s="12">
        <v>0</v>
      </c>
    </row>
    <row r="289" spans="1:13">
      <c r="A289" s="12">
        <v>285</v>
      </c>
      <c r="C289" s="57">
        <f>C288-CHOOSE(Amort!$B$7,G288,I288,K288,M288,E288)</f>
        <v>103570.31935045849</v>
      </c>
      <c r="G289" s="58">
        <f>-PPMT(Amort!$B$9/(12/Amort!$B$4),A289,Amort!$B$8,Amort!$B$2)</f>
        <v>6212.6292579290339</v>
      </c>
      <c r="I289" s="58">
        <f t="shared" si="23"/>
        <v>6130</v>
      </c>
      <c r="K289" s="57">
        <f>Amort!$B$2/Amort!$B$8</f>
        <v>3333.3333333333335</v>
      </c>
      <c r="M289" s="12">
        <v>0</v>
      </c>
    </row>
    <row r="290" spans="1:13">
      <c r="A290" s="12">
        <v>286</v>
      </c>
      <c r="C290" s="57">
        <f>C289-CHOOSE(Amort!$B$7,G289,I289,K289,M289,E289)</f>
        <v>97357.690092529461</v>
      </c>
      <c r="G290" s="58">
        <f>-PPMT(Amort!$B$9/(12/Amort!$B$4),A290,Amort!$B$8,Amort!$B$2)</f>
        <v>6246.4880873847469</v>
      </c>
      <c r="I290" s="58">
        <f t="shared" si="23"/>
        <v>6130</v>
      </c>
      <c r="K290" s="57">
        <f>Amort!$B$2/Amort!$B$8</f>
        <v>3333.3333333333335</v>
      </c>
      <c r="M290" s="12">
        <v>0</v>
      </c>
    </row>
    <row r="291" spans="1:13">
      <c r="A291" s="12">
        <v>287</v>
      </c>
      <c r="C291" s="57">
        <f>C290-CHOOSE(Amort!$B$7,G290,I290,K290,M290,E290)</f>
        <v>91111.202005144718</v>
      </c>
      <c r="G291" s="58">
        <f>-PPMT(Amort!$B$9/(12/Amort!$B$4),A291,Amort!$B$8,Amort!$B$2)</f>
        <v>6280.5314474609941</v>
      </c>
      <c r="I291" s="58">
        <f t="shared" si="23"/>
        <v>6130</v>
      </c>
      <c r="K291" s="57">
        <f>Amort!$B$2/Amort!$B$8</f>
        <v>3333.3333333333335</v>
      </c>
      <c r="M291" s="12">
        <v>0</v>
      </c>
    </row>
    <row r="292" spans="1:13">
      <c r="A292" s="12">
        <v>288</v>
      </c>
      <c r="C292" s="57">
        <f>C291-CHOOSE(Amort!$B$7,G291,I291,K291,M291,E291)</f>
        <v>84830.670557683727</v>
      </c>
      <c r="G292" s="58">
        <f>-PPMT(Amort!$B$9/(12/Amort!$B$4),A292,Amort!$B$8,Amort!$B$2)</f>
        <v>6314.7603438496553</v>
      </c>
      <c r="I292" s="58">
        <f t="shared" si="23"/>
        <v>6130</v>
      </c>
      <c r="K292" s="57">
        <f>Amort!$B$2/Amort!$B$8</f>
        <v>3333.3333333333335</v>
      </c>
      <c r="M292" s="12">
        <v>0</v>
      </c>
    </row>
    <row r="293" spans="1:13">
      <c r="A293" s="12">
        <v>289</v>
      </c>
      <c r="C293" s="57">
        <f>C292-CHOOSE(Amort!$B$7,G292,I292,K292,M292,E292)</f>
        <v>78515.910213834068</v>
      </c>
      <c r="G293" s="58">
        <f>-PPMT(Amort!$B$9/(12/Amort!$B$4),A293,Amort!$B$8,Amort!$B$2)</f>
        <v>6349.1757877236359</v>
      </c>
      <c r="I293" s="58">
        <f t="shared" ref="I293:I304" si="24">ROUND(AVERAGE(G$293:G$304),0)</f>
        <v>6543</v>
      </c>
      <c r="K293" s="57">
        <f>Amort!$B$2/Amort!$B$8</f>
        <v>3333.3333333333335</v>
      </c>
      <c r="M293" s="12">
        <v>0</v>
      </c>
    </row>
    <row r="294" spans="1:13">
      <c r="A294" s="12">
        <v>290</v>
      </c>
      <c r="C294" s="57">
        <f>C293-CHOOSE(Amort!$B$7,G293,I293,K293,M293,E293)</f>
        <v>72166.73442611043</v>
      </c>
      <c r="G294" s="58">
        <f>-PPMT(Amort!$B$9/(12/Amort!$B$4),A294,Amort!$B$8,Amort!$B$2)</f>
        <v>6383.7787957667297</v>
      </c>
      <c r="I294" s="58">
        <f t="shared" si="24"/>
        <v>6543</v>
      </c>
      <c r="K294" s="57">
        <f>Amort!$B$2/Amort!$B$8</f>
        <v>3333.3333333333335</v>
      </c>
      <c r="M294" s="12">
        <v>0</v>
      </c>
    </row>
    <row r="295" spans="1:13">
      <c r="A295" s="12">
        <v>291</v>
      </c>
      <c r="C295" s="57">
        <f>C294-CHOOSE(Amort!$B$7,G294,I294,K294,M294,E294)</f>
        <v>65782.955630343698</v>
      </c>
      <c r="G295" s="58">
        <f>-PPMT(Amort!$B$9/(12/Amort!$B$4),A295,Amort!$B$8,Amort!$B$2)</f>
        <v>6418.5703902036585</v>
      </c>
      <c r="I295" s="58">
        <f t="shared" si="24"/>
        <v>6543</v>
      </c>
      <c r="K295" s="57">
        <f>Amort!$B$2/Amort!$B$8</f>
        <v>3333.3333333333335</v>
      </c>
      <c r="M295" s="12">
        <v>0</v>
      </c>
    </row>
    <row r="296" spans="1:13">
      <c r="A296" s="12">
        <v>292</v>
      </c>
      <c r="C296" s="57">
        <f>C295-CHOOSE(Amort!$B$7,G295,I295,K295,M295,E295)</f>
        <v>59364.385240140036</v>
      </c>
      <c r="G296" s="58">
        <f>-PPMT(Amort!$B$9/(12/Amort!$B$4),A296,Amort!$B$8,Amort!$B$2)</f>
        <v>6453.5515988302686</v>
      </c>
      <c r="I296" s="58">
        <f t="shared" si="24"/>
        <v>6543</v>
      </c>
      <c r="K296" s="57">
        <f>Amort!$B$2/Amort!$B$8</f>
        <v>3333.3333333333335</v>
      </c>
      <c r="M296" s="12">
        <v>0</v>
      </c>
    </row>
    <row r="297" spans="1:13">
      <c r="A297" s="12">
        <v>293</v>
      </c>
      <c r="C297" s="57">
        <f>C296-CHOOSE(Amort!$B$7,G296,I296,K296,M296,E296)</f>
        <v>52910.833641309771</v>
      </c>
      <c r="G297" s="58">
        <f>-PPMT(Amort!$B$9/(12/Amort!$B$4),A297,Amort!$B$8,Amort!$B$2)</f>
        <v>6488.7234550438943</v>
      </c>
      <c r="I297" s="58">
        <f t="shared" si="24"/>
        <v>6543</v>
      </c>
      <c r="K297" s="57">
        <f>Amort!$B$2/Amort!$B$8</f>
        <v>3333.3333333333335</v>
      </c>
      <c r="M297" s="12">
        <v>0</v>
      </c>
    </row>
    <row r="298" spans="1:13">
      <c r="A298" s="12">
        <v>294</v>
      </c>
      <c r="C298" s="57">
        <f>C297-CHOOSE(Amort!$B$7,G297,I297,K297,M297,E297)</f>
        <v>46422.110186265876</v>
      </c>
      <c r="G298" s="58">
        <f>-PPMT(Amort!$B$9/(12/Amort!$B$4),A298,Amort!$B$8,Amort!$B$2)</f>
        <v>6524.0869978738829</v>
      </c>
      <c r="I298" s="58">
        <f t="shared" si="24"/>
        <v>6543</v>
      </c>
      <c r="K298" s="57">
        <f>Amort!$B$2/Amort!$B$8</f>
        <v>3333.3333333333335</v>
      </c>
      <c r="M298" s="12">
        <v>0</v>
      </c>
    </row>
    <row r="299" spans="1:13">
      <c r="A299" s="12">
        <v>295</v>
      </c>
      <c r="C299" s="57">
        <f>C298-CHOOSE(Amort!$B$7,G298,I298,K298,M298,E298)</f>
        <v>39898.023188391991</v>
      </c>
      <c r="G299" s="58">
        <f>-PPMT(Amort!$B$9/(12/Amort!$B$4),A299,Amort!$B$8,Amort!$B$2)</f>
        <v>6559.6432720122966</v>
      </c>
      <c r="I299" s="58">
        <f t="shared" si="24"/>
        <v>6543</v>
      </c>
      <c r="K299" s="57">
        <f>Amort!$B$2/Amort!$B$8</f>
        <v>3333.3333333333335</v>
      </c>
      <c r="M299" s="12">
        <v>0</v>
      </c>
    </row>
    <row r="300" spans="1:13">
      <c r="A300" s="12">
        <v>296</v>
      </c>
      <c r="C300" s="57">
        <f>C299-CHOOSE(Amort!$B$7,G299,I299,K299,M299,E299)</f>
        <v>33338.379916379694</v>
      </c>
      <c r="G300" s="58">
        <f>-PPMT(Amort!$B$9/(12/Amort!$B$4),A300,Amort!$B$8,Amort!$B$2)</f>
        <v>6595.393327844763</v>
      </c>
      <c r="I300" s="58">
        <f t="shared" si="24"/>
        <v>6543</v>
      </c>
      <c r="K300" s="57">
        <f>Amort!$B$2/Amort!$B$8</f>
        <v>3333.3333333333335</v>
      </c>
      <c r="M300" s="12">
        <v>0</v>
      </c>
    </row>
    <row r="301" spans="1:13">
      <c r="A301" s="12">
        <v>297</v>
      </c>
      <c r="C301" s="57">
        <f>C300-CHOOSE(Amort!$B$7,G300,I300,K300,M300,E300)</f>
        <v>26742.986588534932</v>
      </c>
      <c r="G301" s="58">
        <f>-PPMT(Amort!$B$9/(12/Amort!$B$4),A301,Amort!$B$8,Amort!$B$2)</f>
        <v>6631.3382214815156</v>
      </c>
      <c r="I301" s="58">
        <f t="shared" si="24"/>
        <v>6543</v>
      </c>
      <c r="K301" s="57">
        <f>Amort!$B$2/Amort!$B$8</f>
        <v>3333.3333333333335</v>
      </c>
      <c r="M301" s="12">
        <v>0</v>
      </c>
    </row>
    <row r="302" spans="1:13">
      <c r="A302" s="12">
        <v>298</v>
      </c>
      <c r="C302" s="57">
        <f>C301-CHOOSE(Amort!$B$7,G301,I301,K301,M301,E301)</f>
        <v>20111.648367053414</v>
      </c>
      <c r="G302" s="58">
        <f>-PPMT(Amort!$B$9/(12/Amort!$B$4),A302,Amort!$B$8,Amort!$B$2)</f>
        <v>6667.4790147885906</v>
      </c>
      <c r="I302" s="58">
        <f t="shared" si="24"/>
        <v>6543</v>
      </c>
      <c r="K302" s="57">
        <f>Amort!$B$2/Amort!$B$8</f>
        <v>3333.3333333333335</v>
      </c>
      <c r="M302" s="12">
        <v>0</v>
      </c>
    </row>
    <row r="303" spans="1:13">
      <c r="A303" s="12">
        <v>299</v>
      </c>
      <c r="C303" s="57">
        <f>C302-CHOOSE(Amort!$B$7,G302,I302,K302,M302,E302)</f>
        <v>13444.169352264824</v>
      </c>
      <c r="G303" s="58">
        <f>-PPMT(Amort!$B$9/(12/Amort!$B$4),A303,Amort!$B$8,Amort!$B$2)</f>
        <v>6703.8167754191891</v>
      </c>
      <c r="I303" s="58">
        <f t="shared" si="24"/>
        <v>6543</v>
      </c>
      <c r="K303" s="57">
        <f>Amort!$B$2/Amort!$B$8</f>
        <v>3333.3333333333335</v>
      </c>
      <c r="M303" s="12">
        <v>0</v>
      </c>
    </row>
    <row r="304" spans="1:13">
      <c r="A304" s="12">
        <v>300</v>
      </c>
      <c r="C304" s="57">
        <f>C303-CHOOSE(Amort!$B$7,G303,I303,K303,M303,E303)</f>
        <v>6740.3525768456348</v>
      </c>
      <c r="G304" s="58">
        <f>-PPMT(Amort!$B$9/(12/Amort!$B$4),A304,Amort!$B$8,Amort!$B$2)</f>
        <v>6740.3525768452228</v>
      </c>
      <c r="I304" s="58">
        <f t="shared" si="24"/>
        <v>6543</v>
      </c>
      <c r="K304" s="57">
        <f>Amort!$B$2/Amort!$B$8</f>
        <v>3333.3333333333335</v>
      </c>
      <c r="M304" s="12">
        <v>0</v>
      </c>
    </row>
    <row r="305" spans="1:13">
      <c r="A305" s="12">
        <v>301</v>
      </c>
      <c r="C305" s="57">
        <f>C304-CHOOSE(Amort!$B$7,G304,I304,K304,M304,E304)</f>
        <v>4.1200109990313649E-10</v>
      </c>
      <c r="G305" s="58" t="e">
        <f>-PPMT(Amort!$B$9/(12/Amort!$B$4),A305,Amort!$B$8,Amort!$B$2)</f>
        <v>#NUM!</v>
      </c>
      <c r="I305" s="58" t="e">
        <f t="shared" ref="I305:I316" si="25">ROUND(AVERAGE(G$305:G$316),0)</f>
        <v>#NUM!</v>
      </c>
      <c r="K305" s="57">
        <f>Amort!$B$2/Amort!$B$8</f>
        <v>3333.3333333333335</v>
      </c>
      <c r="M305" s="12">
        <v>0</v>
      </c>
    </row>
    <row r="306" spans="1:13">
      <c r="A306" s="12">
        <v>302</v>
      </c>
      <c r="C306" s="57" t="e">
        <f>C305-CHOOSE(Amort!$B$7,G305,I305,K305,M305,E305)</f>
        <v>#NUM!</v>
      </c>
      <c r="G306" s="58" t="e">
        <f>-PPMT(Amort!$B$9/(12/Amort!$B$4),A306,Amort!$B$8,Amort!$B$2)</f>
        <v>#NUM!</v>
      </c>
      <c r="I306" s="58" t="e">
        <f t="shared" si="25"/>
        <v>#NUM!</v>
      </c>
      <c r="K306" s="57">
        <f>Amort!$B$2/Amort!$B$8</f>
        <v>3333.3333333333335</v>
      </c>
      <c r="M306" s="12">
        <v>0</v>
      </c>
    </row>
    <row r="307" spans="1:13">
      <c r="A307" s="12">
        <v>303</v>
      </c>
      <c r="C307" s="57" t="e">
        <f>C306-CHOOSE(Amort!$B$7,G306,I306,K306,M306,E306)</f>
        <v>#NUM!</v>
      </c>
      <c r="G307" s="58" t="e">
        <f>-PPMT(Amort!$B$9/(12/Amort!$B$4),A307,Amort!$B$8,Amort!$B$2)</f>
        <v>#NUM!</v>
      </c>
      <c r="I307" s="58" t="e">
        <f t="shared" si="25"/>
        <v>#NUM!</v>
      </c>
      <c r="K307" s="57">
        <f>Amort!$B$2/Amort!$B$8</f>
        <v>3333.3333333333335</v>
      </c>
      <c r="M307" s="12">
        <v>0</v>
      </c>
    </row>
    <row r="308" spans="1:13">
      <c r="A308" s="12">
        <v>304</v>
      </c>
      <c r="C308" s="57" t="e">
        <f>C307-CHOOSE(Amort!$B$7,G307,I307,K307,M307,E307)</f>
        <v>#NUM!</v>
      </c>
      <c r="G308" s="58" t="e">
        <f>-PPMT(Amort!$B$9/(12/Amort!$B$4),A308,Amort!$B$8,Amort!$B$2)</f>
        <v>#NUM!</v>
      </c>
      <c r="I308" s="58" t="e">
        <f t="shared" si="25"/>
        <v>#NUM!</v>
      </c>
      <c r="K308" s="57">
        <f>Amort!$B$2/Amort!$B$8</f>
        <v>3333.3333333333335</v>
      </c>
      <c r="M308" s="12">
        <v>0</v>
      </c>
    </row>
    <row r="309" spans="1:13">
      <c r="A309" s="12">
        <v>305</v>
      </c>
      <c r="C309" s="57" t="e">
        <f>C308-CHOOSE(Amort!$B$7,G308,I308,K308,M308,E308)</f>
        <v>#NUM!</v>
      </c>
      <c r="G309" s="58" t="e">
        <f>-PPMT(Amort!$B$9/(12/Amort!$B$4),A309,Amort!$B$8,Amort!$B$2)</f>
        <v>#NUM!</v>
      </c>
      <c r="I309" s="58" t="e">
        <f t="shared" si="25"/>
        <v>#NUM!</v>
      </c>
      <c r="K309" s="57">
        <f>Amort!$B$2/Amort!$B$8</f>
        <v>3333.3333333333335</v>
      </c>
      <c r="M309" s="12">
        <v>0</v>
      </c>
    </row>
    <row r="310" spans="1:13">
      <c r="A310" s="12">
        <v>306</v>
      </c>
      <c r="C310" s="57" t="e">
        <f>C309-CHOOSE(Amort!$B$7,G309,I309,K309,M309,E309)</f>
        <v>#NUM!</v>
      </c>
      <c r="G310" s="58" t="e">
        <f>-PPMT(Amort!$B$9/(12/Amort!$B$4),A310,Amort!$B$8,Amort!$B$2)</f>
        <v>#NUM!</v>
      </c>
      <c r="I310" s="58" t="e">
        <f t="shared" si="25"/>
        <v>#NUM!</v>
      </c>
      <c r="K310" s="57">
        <f>Amort!$B$2/Amort!$B$8</f>
        <v>3333.3333333333335</v>
      </c>
      <c r="M310" s="12">
        <v>0</v>
      </c>
    </row>
    <row r="311" spans="1:13">
      <c r="A311" s="12">
        <v>307</v>
      </c>
      <c r="C311" s="57" t="e">
        <f>C310-CHOOSE(Amort!$B$7,G310,I310,K310,M310,E310)</f>
        <v>#NUM!</v>
      </c>
      <c r="G311" s="58" t="e">
        <f>-PPMT(Amort!$B$9/(12/Amort!$B$4),A311,Amort!$B$8,Amort!$B$2)</f>
        <v>#NUM!</v>
      </c>
      <c r="I311" s="58" t="e">
        <f t="shared" si="25"/>
        <v>#NUM!</v>
      </c>
      <c r="K311" s="57">
        <f>Amort!$B$2/Amort!$B$8</f>
        <v>3333.3333333333335</v>
      </c>
      <c r="M311" s="12">
        <v>0</v>
      </c>
    </row>
    <row r="312" spans="1:13">
      <c r="A312" s="12">
        <v>308</v>
      </c>
      <c r="C312" s="57" t="e">
        <f>C311-CHOOSE(Amort!$B$7,G311,I311,K311,M311,E311)</f>
        <v>#NUM!</v>
      </c>
      <c r="G312" s="58" t="e">
        <f>-PPMT(Amort!$B$9/(12/Amort!$B$4),A312,Amort!$B$8,Amort!$B$2)</f>
        <v>#NUM!</v>
      </c>
      <c r="I312" s="58" t="e">
        <f t="shared" si="25"/>
        <v>#NUM!</v>
      </c>
      <c r="K312" s="57">
        <f>Amort!$B$2/Amort!$B$8</f>
        <v>3333.3333333333335</v>
      </c>
      <c r="M312" s="12">
        <v>0</v>
      </c>
    </row>
    <row r="313" spans="1:13">
      <c r="A313" s="12">
        <v>309</v>
      </c>
      <c r="C313" s="57" t="e">
        <f>C312-CHOOSE(Amort!$B$7,G312,I312,K312,M312,E312)</f>
        <v>#NUM!</v>
      </c>
      <c r="G313" s="58" t="e">
        <f>-PPMT(Amort!$B$9/(12/Amort!$B$4),A313,Amort!$B$8,Amort!$B$2)</f>
        <v>#NUM!</v>
      </c>
      <c r="I313" s="58" t="e">
        <f t="shared" si="25"/>
        <v>#NUM!</v>
      </c>
      <c r="K313" s="57">
        <f>Amort!$B$2/Amort!$B$8</f>
        <v>3333.3333333333335</v>
      </c>
      <c r="M313" s="12">
        <v>0</v>
      </c>
    </row>
    <row r="314" spans="1:13">
      <c r="A314" s="12">
        <v>310</v>
      </c>
      <c r="C314" s="57" t="e">
        <f>C313-CHOOSE(Amort!$B$7,G313,I313,K313,M313,E313)</f>
        <v>#NUM!</v>
      </c>
      <c r="G314" s="58" t="e">
        <f>-PPMT(Amort!$B$9/(12/Amort!$B$4),A314,Amort!$B$8,Amort!$B$2)</f>
        <v>#NUM!</v>
      </c>
      <c r="I314" s="58" t="e">
        <f t="shared" si="25"/>
        <v>#NUM!</v>
      </c>
      <c r="K314" s="57">
        <f>Amort!$B$2/Amort!$B$8</f>
        <v>3333.3333333333335</v>
      </c>
      <c r="M314" s="12">
        <v>0</v>
      </c>
    </row>
    <row r="315" spans="1:13">
      <c r="A315" s="12">
        <v>311</v>
      </c>
      <c r="C315" s="57" t="e">
        <f>C314-CHOOSE(Amort!$B$7,G314,I314,K314,M314,E314)</f>
        <v>#NUM!</v>
      </c>
      <c r="G315" s="58" t="e">
        <f>-PPMT(Amort!$B$9/(12/Amort!$B$4),A315,Amort!$B$8,Amort!$B$2)</f>
        <v>#NUM!</v>
      </c>
      <c r="I315" s="58" t="e">
        <f t="shared" si="25"/>
        <v>#NUM!</v>
      </c>
      <c r="K315" s="57">
        <f>Amort!$B$2/Amort!$B$8</f>
        <v>3333.3333333333335</v>
      </c>
      <c r="M315" s="12">
        <v>0</v>
      </c>
    </row>
    <row r="316" spans="1:13">
      <c r="A316" s="12">
        <v>312</v>
      </c>
      <c r="C316" s="57" t="e">
        <f>C315-CHOOSE(Amort!$B$7,G315,I315,K315,M315,E315)</f>
        <v>#NUM!</v>
      </c>
      <c r="G316" s="58" t="e">
        <f>-PPMT(Amort!$B$9/(12/Amort!$B$4),A316,Amort!$B$8,Amort!$B$2)</f>
        <v>#NUM!</v>
      </c>
      <c r="I316" s="58" t="e">
        <f t="shared" si="25"/>
        <v>#NUM!</v>
      </c>
      <c r="K316" s="57">
        <f>Amort!$B$2/Amort!$B$8</f>
        <v>3333.3333333333335</v>
      </c>
      <c r="M316" s="12">
        <v>0</v>
      </c>
    </row>
    <row r="317" spans="1:13">
      <c r="A317" s="12">
        <v>313</v>
      </c>
      <c r="C317" s="57" t="e">
        <f>C316-CHOOSE(Amort!$B$7,G316,I316,K316,M316,E316)</f>
        <v>#NUM!</v>
      </c>
      <c r="G317" s="58" t="e">
        <f>-PPMT(Amort!$B$9/(12/Amort!$B$4),A317,Amort!$B$8,Amort!$B$2)</f>
        <v>#NUM!</v>
      </c>
      <c r="I317" s="58" t="e">
        <f t="shared" ref="I317:I328" si="26">ROUND(AVERAGE(G$317:G$328),0)</f>
        <v>#NUM!</v>
      </c>
      <c r="K317" s="57">
        <f>Amort!$B$2/Amort!$B$8</f>
        <v>3333.3333333333335</v>
      </c>
      <c r="M317" s="12">
        <v>0</v>
      </c>
    </row>
    <row r="318" spans="1:13">
      <c r="A318" s="12">
        <v>314</v>
      </c>
      <c r="C318" s="57" t="e">
        <f>C317-CHOOSE(Amort!$B$7,G317,I317,K317,M317,E317)</f>
        <v>#NUM!</v>
      </c>
      <c r="G318" s="58" t="e">
        <f>-PPMT(Amort!$B$9/(12/Amort!$B$4),A318,Amort!$B$8,Amort!$B$2)</f>
        <v>#NUM!</v>
      </c>
      <c r="I318" s="58" t="e">
        <f t="shared" si="26"/>
        <v>#NUM!</v>
      </c>
      <c r="K318" s="57">
        <f>Amort!$B$2/Amort!$B$8</f>
        <v>3333.3333333333335</v>
      </c>
      <c r="M318" s="12">
        <v>0</v>
      </c>
    </row>
    <row r="319" spans="1:13">
      <c r="A319" s="12">
        <v>315</v>
      </c>
      <c r="C319" s="57" t="e">
        <f>C318-CHOOSE(Amort!$B$7,G318,I318,K318,M318,E318)</f>
        <v>#NUM!</v>
      </c>
      <c r="G319" s="58" t="e">
        <f>-PPMT(Amort!$B$9/(12/Amort!$B$4),A319,Amort!$B$8,Amort!$B$2)</f>
        <v>#NUM!</v>
      </c>
      <c r="I319" s="58" t="e">
        <f t="shared" si="26"/>
        <v>#NUM!</v>
      </c>
      <c r="K319" s="57">
        <f>Amort!$B$2/Amort!$B$8</f>
        <v>3333.3333333333335</v>
      </c>
      <c r="M319" s="12">
        <v>0</v>
      </c>
    </row>
    <row r="320" spans="1:13">
      <c r="A320" s="12">
        <v>316</v>
      </c>
      <c r="C320" s="57" t="e">
        <f>C319-CHOOSE(Amort!$B$7,G319,I319,K319,M319,E319)</f>
        <v>#NUM!</v>
      </c>
      <c r="G320" s="58" t="e">
        <f>-PPMT(Amort!$B$9/(12/Amort!$B$4),A320,Amort!$B$8,Amort!$B$2)</f>
        <v>#NUM!</v>
      </c>
      <c r="I320" s="58" t="e">
        <f t="shared" si="26"/>
        <v>#NUM!</v>
      </c>
      <c r="K320" s="57">
        <f>Amort!$B$2/Amort!$B$8</f>
        <v>3333.3333333333335</v>
      </c>
      <c r="M320" s="12">
        <v>0</v>
      </c>
    </row>
    <row r="321" spans="1:13">
      <c r="A321" s="12">
        <v>317</v>
      </c>
      <c r="C321" s="57" t="e">
        <f>C320-CHOOSE(Amort!$B$7,G320,I320,K320,M320,E320)</f>
        <v>#NUM!</v>
      </c>
      <c r="G321" s="58" t="e">
        <f>-PPMT(Amort!$B$9/(12/Amort!$B$4),A321,Amort!$B$8,Amort!$B$2)</f>
        <v>#NUM!</v>
      </c>
      <c r="I321" s="58" t="e">
        <f t="shared" si="26"/>
        <v>#NUM!</v>
      </c>
      <c r="K321" s="57">
        <f>Amort!$B$2/Amort!$B$8</f>
        <v>3333.3333333333335</v>
      </c>
      <c r="M321" s="12">
        <v>0</v>
      </c>
    </row>
    <row r="322" spans="1:13">
      <c r="A322" s="12">
        <v>318</v>
      </c>
      <c r="C322" s="57" t="e">
        <f>C321-CHOOSE(Amort!$B$7,G321,I321,K321,M321,E321)</f>
        <v>#NUM!</v>
      </c>
      <c r="G322" s="58" t="e">
        <f>-PPMT(Amort!$B$9/(12/Amort!$B$4),A322,Amort!$B$8,Amort!$B$2)</f>
        <v>#NUM!</v>
      </c>
      <c r="I322" s="58" t="e">
        <f t="shared" si="26"/>
        <v>#NUM!</v>
      </c>
      <c r="K322" s="57">
        <f>Amort!$B$2/Amort!$B$8</f>
        <v>3333.3333333333335</v>
      </c>
      <c r="M322" s="12">
        <v>0</v>
      </c>
    </row>
    <row r="323" spans="1:13">
      <c r="A323" s="12">
        <v>319</v>
      </c>
      <c r="C323" s="57" t="e">
        <f>C322-CHOOSE(Amort!$B$7,G322,I322,K322,M322,E322)</f>
        <v>#NUM!</v>
      </c>
      <c r="G323" s="58" t="e">
        <f>-PPMT(Amort!$B$9/(12/Amort!$B$4),A323,Amort!$B$8,Amort!$B$2)</f>
        <v>#NUM!</v>
      </c>
      <c r="I323" s="58" t="e">
        <f t="shared" si="26"/>
        <v>#NUM!</v>
      </c>
      <c r="K323" s="57">
        <f>Amort!$B$2/Amort!$B$8</f>
        <v>3333.3333333333335</v>
      </c>
      <c r="M323" s="12">
        <v>0</v>
      </c>
    </row>
    <row r="324" spans="1:13">
      <c r="A324" s="12">
        <v>320</v>
      </c>
      <c r="C324" s="57" t="e">
        <f>C323-CHOOSE(Amort!$B$7,G323,I323,K323,M323,E323)</f>
        <v>#NUM!</v>
      </c>
      <c r="G324" s="58" t="e">
        <f>-PPMT(Amort!$B$9/(12/Amort!$B$4),A324,Amort!$B$8,Amort!$B$2)</f>
        <v>#NUM!</v>
      </c>
      <c r="I324" s="58" t="e">
        <f t="shared" si="26"/>
        <v>#NUM!</v>
      </c>
      <c r="K324" s="57">
        <f>Amort!$B$2/Amort!$B$8</f>
        <v>3333.3333333333335</v>
      </c>
      <c r="M324" s="12">
        <v>0</v>
      </c>
    </row>
    <row r="325" spans="1:13">
      <c r="A325" s="12">
        <v>321</v>
      </c>
      <c r="C325" s="57" t="e">
        <f>C324-CHOOSE(Amort!$B$7,G324,I324,K324,M324,E324)</f>
        <v>#NUM!</v>
      </c>
      <c r="G325" s="58" t="e">
        <f>-PPMT(Amort!$B$9/(12/Amort!$B$4),A325,Amort!$B$8,Amort!$B$2)</f>
        <v>#NUM!</v>
      </c>
      <c r="I325" s="58" t="e">
        <f t="shared" si="26"/>
        <v>#NUM!</v>
      </c>
      <c r="K325" s="57">
        <f>Amort!$B$2/Amort!$B$8</f>
        <v>3333.3333333333335</v>
      </c>
      <c r="M325" s="12">
        <v>0</v>
      </c>
    </row>
    <row r="326" spans="1:13">
      <c r="A326" s="12">
        <v>322</v>
      </c>
      <c r="C326" s="57" t="e">
        <f>C325-CHOOSE(Amort!$B$7,G325,I325,K325,M325,E325)</f>
        <v>#NUM!</v>
      </c>
      <c r="G326" s="58" t="e">
        <f>-PPMT(Amort!$B$9/(12/Amort!$B$4),A326,Amort!$B$8,Amort!$B$2)</f>
        <v>#NUM!</v>
      </c>
      <c r="I326" s="58" t="e">
        <f t="shared" si="26"/>
        <v>#NUM!</v>
      </c>
      <c r="K326" s="57">
        <f>Amort!$B$2/Amort!$B$8</f>
        <v>3333.3333333333335</v>
      </c>
      <c r="M326" s="12">
        <v>0</v>
      </c>
    </row>
    <row r="327" spans="1:13">
      <c r="A327" s="12">
        <v>323</v>
      </c>
      <c r="C327" s="57" t="e">
        <f>C326-CHOOSE(Amort!$B$7,G326,I326,K326,M326,E326)</f>
        <v>#NUM!</v>
      </c>
      <c r="G327" s="58" t="e">
        <f>-PPMT(Amort!$B$9/(12/Amort!$B$4),A327,Amort!$B$8,Amort!$B$2)</f>
        <v>#NUM!</v>
      </c>
      <c r="I327" s="58" t="e">
        <f t="shared" si="26"/>
        <v>#NUM!</v>
      </c>
      <c r="K327" s="57">
        <f>Amort!$B$2/Amort!$B$8</f>
        <v>3333.3333333333335</v>
      </c>
      <c r="M327" s="12">
        <v>0</v>
      </c>
    </row>
    <row r="328" spans="1:13">
      <c r="A328" s="12">
        <v>324</v>
      </c>
      <c r="C328" s="57" t="e">
        <f>C327-CHOOSE(Amort!$B$7,G327,I327,K327,M327,E327)</f>
        <v>#NUM!</v>
      </c>
      <c r="G328" s="58" t="e">
        <f>-PPMT(Amort!$B$9/(12/Amort!$B$4),A328,Amort!$B$8,Amort!$B$2)</f>
        <v>#NUM!</v>
      </c>
      <c r="I328" s="58" t="e">
        <f t="shared" si="26"/>
        <v>#NUM!</v>
      </c>
      <c r="K328" s="57">
        <f>Amort!$B$2/Amort!$B$8</f>
        <v>3333.3333333333335</v>
      </c>
      <c r="M328" s="12">
        <v>0</v>
      </c>
    </row>
    <row r="329" spans="1:13">
      <c r="A329" s="12">
        <v>325</v>
      </c>
      <c r="C329" s="57" t="e">
        <f>C328-CHOOSE(Amort!$B$7,G328,I328,K328,M328,E328)</f>
        <v>#NUM!</v>
      </c>
      <c r="G329" s="58" t="e">
        <f>-PPMT(Amort!$B$9/(12/Amort!$B$4),A329,Amort!$B$8,Amort!$B$2)</f>
        <v>#NUM!</v>
      </c>
      <c r="I329" s="58" t="e">
        <f t="shared" ref="I329:I340" si="27">ROUND(AVERAGE(G$328:G$340),0)</f>
        <v>#NUM!</v>
      </c>
      <c r="K329" s="57">
        <f>Amort!$B$2/Amort!$B$8</f>
        <v>3333.3333333333335</v>
      </c>
      <c r="M329" s="12">
        <v>0</v>
      </c>
    </row>
    <row r="330" spans="1:13">
      <c r="A330" s="12">
        <v>326</v>
      </c>
      <c r="C330" s="57" t="e">
        <f>C329-CHOOSE(Amort!$B$7,G329,I329,K329,M329,E329)</f>
        <v>#NUM!</v>
      </c>
      <c r="G330" s="58" t="e">
        <f>-PPMT(Amort!$B$9/(12/Amort!$B$4),A330,Amort!$B$8,Amort!$B$2)</f>
        <v>#NUM!</v>
      </c>
      <c r="I330" s="58" t="e">
        <f t="shared" si="27"/>
        <v>#NUM!</v>
      </c>
      <c r="K330" s="57">
        <f>Amort!$B$2/Amort!$B$8</f>
        <v>3333.3333333333335</v>
      </c>
      <c r="M330" s="12">
        <v>0</v>
      </c>
    </row>
    <row r="331" spans="1:13">
      <c r="A331" s="12">
        <v>327</v>
      </c>
      <c r="C331" s="57" t="e">
        <f>C330-CHOOSE(Amort!$B$7,G330,I330,K330,M330,E330)</f>
        <v>#NUM!</v>
      </c>
      <c r="G331" s="58" t="e">
        <f>-PPMT(Amort!$B$9/(12/Amort!$B$4),A331,Amort!$B$8,Amort!$B$2)</f>
        <v>#NUM!</v>
      </c>
      <c r="I331" s="58" t="e">
        <f t="shared" si="27"/>
        <v>#NUM!</v>
      </c>
      <c r="K331" s="57">
        <f>Amort!$B$2/Amort!$B$8</f>
        <v>3333.3333333333335</v>
      </c>
      <c r="M331" s="12">
        <v>0</v>
      </c>
    </row>
    <row r="332" spans="1:13">
      <c r="A332" s="12">
        <v>328</v>
      </c>
      <c r="C332" s="57" t="e">
        <f>C331-CHOOSE(Amort!$B$7,G331,I331,K331,M331,E331)</f>
        <v>#NUM!</v>
      </c>
      <c r="G332" s="58" t="e">
        <f>-PPMT(Amort!$B$9/(12/Amort!$B$4),A332,Amort!$B$8,Amort!$B$2)</f>
        <v>#NUM!</v>
      </c>
      <c r="I332" s="58" t="e">
        <f t="shared" si="27"/>
        <v>#NUM!</v>
      </c>
      <c r="K332" s="57">
        <f>Amort!$B$2/Amort!$B$8</f>
        <v>3333.3333333333335</v>
      </c>
      <c r="M332" s="12">
        <v>0</v>
      </c>
    </row>
    <row r="333" spans="1:13">
      <c r="A333" s="12">
        <v>329</v>
      </c>
      <c r="C333" s="57" t="e">
        <f>C332-CHOOSE(Amort!$B$7,G332,I332,K332,M332,E332)</f>
        <v>#NUM!</v>
      </c>
      <c r="G333" s="58" t="e">
        <f>-PPMT(Amort!$B$9/(12/Amort!$B$4),A333,Amort!$B$8,Amort!$B$2)</f>
        <v>#NUM!</v>
      </c>
      <c r="I333" s="58" t="e">
        <f t="shared" si="27"/>
        <v>#NUM!</v>
      </c>
      <c r="K333" s="57">
        <f>Amort!$B$2/Amort!$B$8</f>
        <v>3333.3333333333335</v>
      </c>
      <c r="M333" s="12">
        <v>0</v>
      </c>
    </row>
    <row r="334" spans="1:13">
      <c r="A334" s="12">
        <v>330</v>
      </c>
      <c r="C334" s="57" t="e">
        <f>C333-CHOOSE(Amort!$B$7,G333,I333,K333,M333,E333)</f>
        <v>#NUM!</v>
      </c>
      <c r="G334" s="58" t="e">
        <f>-PPMT(Amort!$B$9/(12/Amort!$B$4),A334,Amort!$B$8,Amort!$B$2)</f>
        <v>#NUM!</v>
      </c>
      <c r="I334" s="58" t="e">
        <f t="shared" si="27"/>
        <v>#NUM!</v>
      </c>
      <c r="K334" s="57">
        <f>Amort!$B$2/Amort!$B$8</f>
        <v>3333.3333333333335</v>
      </c>
      <c r="M334" s="12">
        <v>0</v>
      </c>
    </row>
    <row r="335" spans="1:13">
      <c r="A335" s="12">
        <v>331</v>
      </c>
      <c r="C335" s="57" t="e">
        <f>C334-CHOOSE(Amort!$B$7,G334,I334,K334,M334,E334)</f>
        <v>#NUM!</v>
      </c>
      <c r="G335" s="58" t="e">
        <f>-PPMT(Amort!$B$9/(12/Amort!$B$4),A335,Amort!$B$8,Amort!$B$2)</f>
        <v>#NUM!</v>
      </c>
      <c r="I335" s="58" t="e">
        <f t="shared" si="27"/>
        <v>#NUM!</v>
      </c>
      <c r="K335" s="57">
        <f>Amort!$B$2/Amort!$B$8</f>
        <v>3333.3333333333335</v>
      </c>
      <c r="M335" s="12">
        <v>0</v>
      </c>
    </row>
    <row r="336" spans="1:13">
      <c r="A336" s="12">
        <v>332</v>
      </c>
      <c r="C336" s="57" t="e">
        <f>C335-CHOOSE(Amort!$B$7,G335,I335,K335,M335,E335)</f>
        <v>#NUM!</v>
      </c>
      <c r="G336" s="58" t="e">
        <f>-PPMT(Amort!$B$9/(12/Amort!$B$4),A336,Amort!$B$8,Amort!$B$2)</f>
        <v>#NUM!</v>
      </c>
      <c r="I336" s="58" t="e">
        <f t="shared" si="27"/>
        <v>#NUM!</v>
      </c>
      <c r="K336" s="57">
        <f>Amort!$B$2/Amort!$B$8</f>
        <v>3333.3333333333335</v>
      </c>
      <c r="M336" s="12">
        <v>0</v>
      </c>
    </row>
    <row r="337" spans="1:13">
      <c r="A337" s="12">
        <v>333</v>
      </c>
      <c r="C337" s="57" t="e">
        <f>C336-CHOOSE(Amort!$B$7,G336,I336,K336,M336,E336)</f>
        <v>#NUM!</v>
      </c>
      <c r="G337" s="58" t="e">
        <f>-PPMT(Amort!$B$9/(12/Amort!$B$4),A337,Amort!$B$8,Amort!$B$2)</f>
        <v>#NUM!</v>
      </c>
      <c r="I337" s="58" t="e">
        <f t="shared" si="27"/>
        <v>#NUM!</v>
      </c>
      <c r="K337" s="57">
        <f>Amort!$B$2/Amort!$B$8</f>
        <v>3333.3333333333335</v>
      </c>
      <c r="M337" s="12">
        <v>0</v>
      </c>
    </row>
    <row r="338" spans="1:13">
      <c r="A338" s="12">
        <v>334</v>
      </c>
      <c r="C338" s="57" t="e">
        <f>C337-CHOOSE(Amort!$B$7,G337,I337,K337,M337,E337)</f>
        <v>#NUM!</v>
      </c>
      <c r="G338" s="58" t="e">
        <f>-PPMT(Amort!$B$9/(12/Amort!$B$4),A338,Amort!$B$8,Amort!$B$2)</f>
        <v>#NUM!</v>
      </c>
      <c r="I338" s="58" t="e">
        <f t="shared" si="27"/>
        <v>#NUM!</v>
      </c>
      <c r="K338" s="57">
        <f>Amort!$B$2/Amort!$B$8</f>
        <v>3333.3333333333335</v>
      </c>
      <c r="M338" s="12">
        <v>0</v>
      </c>
    </row>
    <row r="339" spans="1:13">
      <c r="A339" s="12">
        <v>335</v>
      </c>
      <c r="C339" s="57" t="e">
        <f>C338-CHOOSE(Amort!$B$7,G338,I338,K338,M338,E338)</f>
        <v>#NUM!</v>
      </c>
      <c r="G339" s="58" t="e">
        <f>-PPMT(Amort!$B$9/(12/Amort!$B$4),A339,Amort!$B$8,Amort!$B$2)</f>
        <v>#NUM!</v>
      </c>
      <c r="I339" s="58" t="e">
        <f t="shared" si="27"/>
        <v>#NUM!</v>
      </c>
      <c r="K339" s="57">
        <f>Amort!$B$2/Amort!$B$8</f>
        <v>3333.3333333333335</v>
      </c>
      <c r="M339" s="12">
        <v>0</v>
      </c>
    </row>
    <row r="340" spans="1:13">
      <c r="A340" s="12">
        <v>336</v>
      </c>
      <c r="C340" s="57" t="e">
        <f>C339-CHOOSE(Amort!$B$7,G339,I339,K339,M339,E339)</f>
        <v>#NUM!</v>
      </c>
      <c r="G340" s="58" t="e">
        <f>-PPMT(Amort!$B$9/(12/Amort!$B$4),A340,Amort!$B$8,Amort!$B$2)</f>
        <v>#NUM!</v>
      </c>
      <c r="I340" s="58" t="e">
        <f t="shared" si="27"/>
        <v>#NUM!</v>
      </c>
      <c r="K340" s="57">
        <f>Amort!$B$2/Amort!$B$8</f>
        <v>3333.3333333333335</v>
      </c>
      <c r="M340" s="12">
        <v>0</v>
      </c>
    </row>
    <row r="341" spans="1:13">
      <c r="A341" s="12">
        <v>337</v>
      </c>
      <c r="C341" s="57" t="e">
        <f>C340-CHOOSE(Amort!$B$7,G340,I340,K340,M340,E340)</f>
        <v>#NUM!</v>
      </c>
      <c r="G341" s="58" t="e">
        <f>-PPMT(Amort!$B$9/(12/Amort!$B$4),A341,Amort!$B$8,Amort!$B$2)</f>
        <v>#NUM!</v>
      </c>
      <c r="I341" s="58" t="e">
        <f t="shared" ref="I341:I352" si="28">ROUND(AVERAGE(G$341:G$352),0)</f>
        <v>#NUM!</v>
      </c>
      <c r="K341" s="57">
        <f>Amort!$B$2/Amort!$B$8</f>
        <v>3333.3333333333335</v>
      </c>
      <c r="M341" s="12">
        <v>0</v>
      </c>
    </row>
    <row r="342" spans="1:13">
      <c r="A342" s="12">
        <v>338</v>
      </c>
      <c r="C342" s="57" t="e">
        <f>C341-CHOOSE(Amort!$B$7,G341,I341,K341,M341,E341)</f>
        <v>#NUM!</v>
      </c>
      <c r="G342" s="58" t="e">
        <f>-PPMT(Amort!$B$9/(12/Amort!$B$4),A342,Amort!$B$8,Amort!$B$2)</f>
        <v>#NUM!</v>
      </c>
      <c r="I342" s="58" t="e">
        <f t="shared" si="28"/>
        <v>#NUM!</v>
      </c>
      <c r="K342" s="57">
        <f>Amort!$B$2/Amort!$B$8</f>
        <v>3333.3333333333335</v>
      </c>
      <c r="M342" s="12">
        <v>0</v>
      </c>
    </row>
    <row r="343" spans="1:13">
      <c r="A343" s="12">
        <v>339</v>
      </c>
      <c r="C343" s="57" t="e">
        <f>C342-CHOOSE(Amort!$B$7,G342,I342,K342,M342,E342)</f>
        <v>#NUM!</v>
      </c>
      <c r="G343" s="58" t="e">
        <f>-PPMT(Amort!$B$9/(12/Amort!$B$4),A343,Amort!$B$8,Amort!$B$2)</f>
        <v>#NUM!</v>
      </c>
      <c r="I343" s="58" t="e">
        <f t="shared" si="28"/>
        <v>#NUM!</v>
      </c>
      <c r="K343" s="57">
        <f>Amort!$B$2/Amort!$B$8</f>
        <v>3333.3333333333335</v>
      </c>
      <c r="M343" s="12">
        <v>0</v>
      </c>
    </row>
    <row r="344" spans="1:13">
      <c r="A344" s="12">
        <v>340</v>
      </c>
      <c r="C344" s="57" t="e">
        <f>C343-CHOOSE(Amort!$B$7,G343,I343,K343,M343,E343)</f>
        <v>#NUM!</v>
      </c>
      <c r="G344" s="58" t="e">
        <f>-PPMT(Amort!$B$9/(12/Amort!$B$4),A344,Amort!$B$8,Amort!$B$2)</f>
        <v>#NUM!</v>
      </c>
      <c r="I344" s="58" t="e">
        <f t="shared" si="28"/>
        <v>#NUM!</v>
      </c>
      <c r="K344" s="57">
        <f>Amort!$B$2/Amort!$B$8</f>
        <v>3333.3333333333335</v>
      </c>
      <c r="M344" s="12">
        <v>0</v>
      </c>
    </row>
    <row r="345" spans="1:13">
      <c r="A345" s="12">
        <v>341</v>
      </c>
      <c r="C345" s="57" t="e">
        <f>C344-CHOOSE(Amort!$B$7,G344,I344,K344,M344,E344)</f>
        <v>#NUM!</v>
      </c>
      <c r="G345" s="58" t="e">
        <f>-PPMT(Amort!$B$9/(12/Amort!$B$4),A345,Amort!$B$8,Amort!$B$2)</f>
        <v>#NUM!</v>
      </c>
      <c r="I345" s="58" t="e">
        <f t="shared" si="28"/>
        <v>#NUM!</v>
      </c>
      <c r="K345" s="57">
        <f>Amort!$B$2/Amort!$B$8</f>
        <v>3333.3333333333335</v>
      </c>
      <c r="M345" s="12">
        <v>0</v>
      </c>
    </row>
    <row r="346" spans="1:13">
      <c r="A346" s="12">
        <v>342</v>
      </c>
      <c r="C346" s="57" t="e">
        <f>C345-CHOOSE(Amort!$B$7,G345,I345,K345,M345,E345)</f>
        <v>#NUM!</v>
      </c>
      <c r="G346" s="58" t="e">
        <f>-PPMT(Amort!$B$9/(12/Amort!$B$4),A346,Amort!$B$8,Amort!$B$2)</f>
        <v>#NUM!</v>
      </c>
      <c r="I346" s="58" t="e">
        <f t="shared" si="28"/>
        <v>#NUM!</v>
      </c>
      <c r="K346" s="57">
        <f>Amort!$B$2/Amort!$B$8</f>
        <v>3333.3333333333335</v>
      </c>
      <c r="M346" s="12">
        <v>0</v>
      </c>
    </row>
    <row r="347" spans="1:13">
      <c r="A347" s="12">
        <v>343</v>
      </c>
      <c r="C347" s="57" t="e">
        <f>C346-CHOOSE(Amort!$B$7,G346,I346,K346,M346,E346)</f>
        <v>#NUM!</v>
      </c>
      <c r="G347" s="58" t="e">
        <f>-PPMT(Amort!$B$9/(12/Amort!$B$4),A347,Amort!$B$8,Amort!$B$2)</f>
        <v>#NUM!</v>
      </c>
      <c r="I347" s="58" t="e">
        <f t="shared" si="28"/>
        <v>#NUM!</v>
      </c>
      <c r="K347" s="57">
        <f>Amort!$B$2/Amort!$B$8</f>
        <v>3333.3333333333335</v>
      </c>
      <c r="M347" s="12">
        <v>0</v>
      </c>
    </row>
    <row r="348" spans="1:13">
      <c r="A348" s="12">
        <v>344</v>
      </c>
      <c r="C348" s="57" t="e">
        <f>C347-CHOOSE(Amort!$B$7,G347,I347,K347,M347,E347)</f>
        <v>#NUM!</v>
      </c>
      <c r="G348" s="58" t="e">
        <f>-PPMT(Amort!$B$9/(12/Amort!$B$4),A348,Amort!$B$8,Amort!$B$2)</f>
        <v>#NUM!</v>
      </c>
      <c r="I348" s="58" t="e">
        <f t="shared" si="28"/>
        <v>#NUM!</v>
      </c>
      <c r="K348" s="57">
        <f>Amort!$B$2/Amort!$B$8</f>
        <v>3333.3333333333335</v>
      </c>
      <c r="M348" s="12">
        <v>0</v>
      </c>
    </row>
    <row r="349" spans="1:13">
      <c r="A349" s="12">
        <v>345</v>
      </c>
      <c r="C349" s="57" t="e">
        <f>C348-CHOOSE(Amort!$B$7,G348,I348,K348,M348,E348)</f>
        <v>#NUM!</v>
      </c>
      <c r="G349" s="58" t="e">
        <f>-PPMT(Amort!$B$9/(12/Amort!$B$4),A349,Amort!$B$8,Amort!$B$2)</f>
        <v>#NUM!</v>
      </c>
      <c r="I349" s="58" t="e">
        <f t="shared" si="28"/>
        <v>#NUM!</v>
      </c>
      <c r="K349" s="57">
        <f>Amort!$B$2/Amort!$B$8</f>
        <v>3333.3333333333335</v>
      </c>
      <c r="M349" s="12">
        <v>0</v>
      </c>
    </row>
    <row r="350" spans="1:13">
      <c r="A350" s="12">
        <v>346</v>
      </c>
      <c r="C350" s="57" t="e">
        <f>C349-CHOOSE(Amort!$B$7,G349,I349,K349,M349,E349)</f>
        <v>#NUM!</v>
      </c>
      <c r="G350" s="58" t="e">
        <f>-PPMT(Amort!$B$9/(12/Amort!$B$4),A350,Amort!$B$8,Amort!$B$2)</f>
        <v>#NUM!</v>
      </c>
      <c r="I350" s="58" t="e">
        <f t="shared" si="28"/>
        <v>#NUM!</v>
      </c>
      <c r="K350" s="57">
        <f>Amort!$B$2/Amort!$B$8</f>
        <v>3333.3333333333335</v>
      </c>
      <c r="M350" s="12">
        <v>0</v>
      </c>
    </row>
    <row r="351" spans="1:13">
      <c r="A351" s="12">
        <v>347</v>
      </c>
      <c r="C351" s="57" t="e">
        <f>C350-CHOOSE(Amort!$B$7,G350,I350,K350,M350,E350)</f>
        <v>#NUM!</v>
      </c>
      <c r="G351" s="58" t="e">
        <f>-PPMT(Amort!$B$9/(12/Amort!$B$4),A351,Amort!$B$8,Amort!$B$2)</f>
        <v>#NUM!</v>
      </c>
      <c r="I351" s="58" t="e">
        <f t="shared" si="28"/>
        <v>#NUM!</v>
      </c>
      <c r="K351" s="57">
        <f>Amort!$B$2/Amort!$B$8</f>
        <v>3333.3333333333335</v>
      </c>
      <c r="M351" s="12">
        <v>0</v>
      </c>
    </row>
    <row r="352" spans="1:13">
      <c r="A352" s="12">
        <v>348</v>
      </c>
      <c r="C352" s="57" t="e">
        <f>C351-CHOOSE(Amort!$B$7,G351,I351,K351,M351,E351)</f>
        <v>#NUM!</v>
      </c>
      <c r="G352" s="58" t="e">
        <f>-PPMT(Amort!$B$9/(12/Amort!$B$4),A352,Amort!$B$8,Amort!$B$2)</f>
        <v>#NUM!</v>
      </c>
      <c r="I352" s="58" t="e">
        <f t="shared" si="28"/>
        <v>#NUM!</v>
      </c>
      <c r="K352" s="57">
        <f>Amort!$B$2/Amort!$B$8</f>
        <v>3333.3333333333335</v>
      </c>
      <c r="M352" s="12">
        <v>0</v>
      </c>
    </row>
    <row r="353" spans="1:13">
      <c r="A353" s="12">
        <v>349</v>
      </c>
      <c r="C353" s="57" t="e">
        <f>C352-CHOOSE(Amort!$B$7,G352,I352,K352,M352,E352)</f>
        <v>#NUM!</v>
      </c>
      <c r="G353" s="58" t="e">
        <f>-PPMT(Amort!$B$9/(12/Amort!$B$4),A353,Amort!$B$8,Amort!$B$2)</f>
        <v>#NUM!</v>
      </c>
      <c r="I353" s="58" t="e">
        <f t="shared" ref="I353:I364" si="29">ROUND(AVERAGE(G$353:G$364),0)</f>
        <v>#NUM!</v>
      </c>
      <c r="K353" s="57">
        <f>Amort!$B$2/Amort!$B$8</f>
        <v>3333.3333333333335</v>
      </c>
      <c r="M353" s="12">
        <v>0</v>
      </c>
    </row>
    <row r="354" spans="1:13">
      <c r="A354" s="12">
        <v>350</v>
      </c>
      <c r="C354" s="57" t="e">
        <f>C353-CHOOSE(Amort!$B$7,G353,I353,K353,M353,E353)</f>
        <v>#NUM!</v>
      </c>
      <c r="G354" s="58" t="e">
        <f>-PPMT(Amort!$B$9/(12/Amort!$B$4),A354,Amort!$B$8,Amort!$B$2)</f>
        <v>#NUM!</v>
      </c>
      <c r="I354" s="58" t="e">
        <f t="shared" si="29"/>
        <v>#NUM!</v>
      </c>
      <c r="K354" s="57">
        <f>Amort!$B$2/Amort!$B$8</f>
        <v>3333.3333333333335</v>
      </c>
      <c r="M354" s="12">
        <v>0</v>
      </c>
    </row>
    <row r="355" spans="1:13">
      <c r="A355" s="12">
        <v>351</v>
      </c>
      <c r="C355" s="57" t="e">
        <f>C354-CHOOSE(Amort!$B$7,G354,I354,K354,M354,E354)</f>
        <v>#NUM!</v>
      </c>
      <c r="G355" s="58" t="e">
        <f>-PPMT(Amort!$B$9/(12/Amort!$B$4),A355,Amort!$B$8,Amort!$B$2)</f>
        <v>#NUM!</v>
      </c>
      <c r="I355" s="58" t="e">
        <f t="shared" si="29"/>
        <v>#NUM!</v>
      </c>
      <c r="K355" s="57">
        <f>Amort!$B$2/Amort!$B$8</f>
        <v>3333.3333333333335</v>
      </c>
      <c r="M355" s="12">
        <v>0</v>
      </c>
    </row>
    <row r="356" spans="1:13">
      <c r="A356" s="12">
        <v>352</v>
      </c>
      <c r="C356" s="57" t="e">
        <f>C355-CHOOSE(Amort!$B$7,G355,I355,K355,M355,E355)</f>
        <v>#NUM!</v>
      </c>
      <c r="G356" s="58" t="e">
        <f>-PPMT(Amort!$B$9/(12/Amort!$B$4),A356,Amort!$B$8,Amort!$B$2)</f>
        <v>#NUM!</v>
      </c>
      <c r="I356" s="58" t="e">
        <f t="shared" si="29"/>
        <v>#NUM!</v>
      </c>
      <c r="K356" s="57">
        <f>Amort!$B$2/Amort!$B$8</f>
        <v>3333.3333333333335</v>
      </c>
      <c r="M356" s="12">
        <v>0</v>
      </c>
    </row>
    <row r="357" spans="1:13">
      <c r="A357" s="12">
        <v>353</v>
      </c>
      <c r="C357" s="57" t="e">
        <f>C356-CHOOSE(Amort!$B$7,G356,I356,K356,M356,E356)</f>
        <v>#NUM!</v>
      </c>
      <c r="G357" s="58" t="e">
        <f>-PPMT(Amort!$B$9/(12/Amort!$B$4),A357,Amort!$B$8,Amort!$B$2)</f>
        <v>#NUM!</v>
      </c>
      <c r="I357" s="58" t="e">
        <f t="shared" si="29"/>
        <v>#NUM!</v>
      </c>
      <c r="K357" s="57">
        <f>Amort!$B$2/Amort!$B$8</f>
        <v>3333.3333333333335</v>
      </c>
      <c r="M357" s="12">
        <v>0</v>
      </c>
    </row>
    <row r="358" spans="1:13">
      <c r="A358" s="12">
        <v>354</v>
      </c>
      <c r="C358" s="57" t="e">
        <f>C357-CHOOSE(Amort!$B$7,G357,I357,K357,M357,E357)</f>
        <v>#NUM!</v>
      </c>
      <c r="G358" s="58" t="e">
        <f>-PPMT(Amort!$B$9/(12/Amort!$B$4),A358,Amort!$B$8,Amort!$B$2)</f>
        <v>#NUM!</v>
      </c>
      <c r="I358" s="58" t="e">
        <f t="shared" si="29"/>
        <v>#NUM!</v>
      </c>
      <c r="K358" s="57">
        <f>Amort!$B$2/Amort!$B$8</f>
        <v>3333.3333333333335</v>
      </c>
      <c r="M358" s="12">
        <v>0</v>
      </c>
    </row>
    <row r="359" spans="1:13">
      <c r="A359" s="12">
        <v>355</v>
      </c>
      <c r="C359" s="57" t="e">
        <f>C358-CHOOSE(Amort!$B$7,G358,I358,K358,M358,E358)</f>
        <v>#NUM!</v>
      </c>
      <c r="G359" s="58" t="e">
        <f>-PPMT(Amort!$B$9/(12/Amort!$B$4),A359,Amort!$B$8,Amort!$B$2)</f>
        <v>#NUM!</v>
      </c>
      <c r="I359" s="58" t="e">
        <f t="shared" si="29"/>
        <v>#NUM!</v>
      </c>
      <c r="K359" s="57">
        <f>Amort!$B$2/Amort!$B$8</f>
        <v>3333.3333333333335</v>
      </c>
      <c r="M359" s="12">
        <v>0</v>
      </c>
    </row>
    <row r="360" spans="1:13">
      <c r="A360" s="12">
        <v>356</v>
      </c>
      <c r="C360" s="57" t="e">
        <f>C359-CHOOSE(Amort!$B$7,G359,I359,K359,M359,E359)</f>
        <v>#NUM!</v>
      </c>
      <c r="G360" s="58" t="e">
        <f>-PPMT(Amort!$B$9/(12/Amort!$B$4),A360,Amort!$B$8,Amort!$B$2)</f>
        <v>#NUM!</v>
      </c>
      <c r="I360" s="58" t="e">
        <f t="shared" si="29"/>
        <v>#NUM!</v>
      </c>
      <c r="K360" s="57">
        <f>Amort!$B$2/Amort!$B$8</f>
        <v>3333.3333333333335</v>
      </c>
      <c r="M360" s="12">
        <v>0</v>
      </c>
    </row>
    <row r="361" spans="1:13">
      <c r="A361" s="12">
        <v>357</v>
      </c>
      <c r="C361" s="57" t="e">
        <f>C360-CHOOSE(Amort!$B$7,G360,I360,K360,M360,E360)</f>
        <v>#NUM!</v>
      </c>
      <c r="G361" s="58" t="e">
        <f>-PPMT(Amort!$B$9/(12/Amort!$B$4),A361,Amort!$B$8,Amort!$B$2)</f>
        <v>#NUM!</v>
      </c>
      <c r="I361" s="58" t="e">
        <f t="shared" si="29"/>
        <v>#NUM!</v>
      </c>
      <c r="K361" s="57">
        <f>Amort!$B$2/Amort!$B$8</f>
        <v>3333.3333333333335</v>
      </c>
      <c r="M361" s="12">
        <v>0</v>
      </c>
    </row>
    <row r="362" spans="1:13">
      <c r="A362" s="12">
        <v>358</v>
      </c>
      <c r="C362" s="57" t="e">
        <f>C361-CHOOSE(Amort!$B$7,G361,I361,K361,M361,E361)</f>
        <v>#NUM!</v>
      </c>
      <c r="G362" s="58" t="e">
        <f>-PPMT(Amort!$B$9/(12/Amort!$B$4),A362,Amort!$B$8,Amort!$B$2)</f>
        <v>#NUM!</v>
      </c>
      <c r="I362" s="58" t="e">
        <f t="shared" si="29"/>
        <v>#NUM!</v>
      </c>
      <c r="K362" s="57">
        <f>Amort!$B$2/Amort!$B$8</f>
        <v>3333.3333333333335</v>
      </c>
      <c r="M362" s="12">
        <v>0</v>
      </c>
    </row>
    <row r="363" spans="1:13">
      <c r="A363" s="12">
        <v>359</v>
      </c>
      <c r="C363" s="57" t="e">
        <f>C362-CHOOSE(Amort!$B$7,G362,I362,K362,M362,E362)</f>
        <v>#NUM!</v>
      </c>
      <c r="G363" s="58" t="e">
        <f>-PPMT(Amort!$B$9/(12/Amort!$B$4),A363,Amort!$B$8,Amort!$B$2)</f>
        <v>#NUM!</v>
      </c>
      <c r="I363" s="58" t="e">
        <f t="shared" si="29"/>
        <v>#NUM!</v>
      </c>
      <c r="K363" s="57">
        <f>Amort!$B$2/Amort!$B$8</f>
        <v>3333.3333333333335</v>
      </c>
      <c r="M363" s="12">
        <v>0</v>
      </c>
    </row>
    <row r="364" spans="1:13">
      <c r="A364" s="12">
        <v>360</v>
      </c>
      <c r="C364" s="57" t="e">
        <f>C363-CHOOSE(Amort!$B$7,G363,I363,K363,M363,E363)</f>
        <v>#NUM!</v>
      </c>
      <c r="G364" s="58" t="e">
        <f>-PPMT(Amort!$B$9/(12/Amort!$B$4),A364,Amort!$B$8,Amort!$B$2)</f>
        <v>#NUM!</v>
      </c>
      <c r="I364" s="58" t="e">
        <f t="shared" si="29"/>
        <v>#NUM!</v>
      </c>
      <c r="K364" s="57">
        <f>Amort!$B$2/Amort!$B$8</f>
        <v>3333.3333333333335</v>
      </c>
      <c r="M364" s="12">
        <v>0</v>
      </c>
    </row>
  </sheetData>
  <phoneticPr fontId="0" type="noConversion"/>
  <pageMargins left="0.75" right="0.75" top="1" bottom="1" header="0.5" footer="0.5"/>
  <headerFooter differentFirst="1" alignWithMargins="0">
    <firstFooter>&amp;LInternal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BDE3CDB9DE74C826A4340165702A1" ma:contentTypeVersion="13" ma:contentTypeDescription="Create a new document." ma:contentTypeScope="" ma:versionID="ed4ee0d48127d863d74622a71489aea0">
  <xsd:schema xmlns:xsd="http://www.w3.org/2001/XMLSchema" xmlns:xs="http://www.w3.org/2001/XMLSchema" xmlns:p="http://schemas.microsoft.com/office/2006/metadata/properties" xmlns:ns3="10179dd3-bd5e-4a2d-bd02-6ad5d6140bd7" xmlns:ns4="b46ae9e9-f6da-4b7b-8be0-2fd90f2f3303" targetNamespace="http://schemas.microsoft.com/office/2006/metadata/properties" ma:root="true" ma:fieldsID="27d2c90aea125d390a376314e390ce91" ns3:_="" ns4:_="">
    <xsd:import namespace="10179dd3-bd5e-4a2d-bd02-6ad5d6140bd7"/>
    <xsd:import namespace="b46ae9e9-f6da-4b7b-8be0-2fd90f2f330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9dd3-bd5e-4a2d-bd02-6ad5d6140bd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ae9e9-f6da-4b7b-8be0-2fd90f2f33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179dd3-bd5e-4a2d-bd02-6ad5d6140bd7" xsi:nil="true"/>
  </documentManagement>
</p:properties>
</file>

<file path=customXml/itemProps1.xml><?xml version="1.0" encoding="utf-8"?>
<ds:datastoreItem xmlns:ds="http://schemas.openxmlformats.org/officeDocument/2006/customXml" ds:itemID="{56896CCB-D222-42BC-AA28-20A6ACE6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179dd3-bd5e-4a2d-bd02-6ad5d6140bd7"/>
    <ds:schemaRef ds:uri="b46ae9e9-f6da-4b7b-8be0-2fd90f2f33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88FD9-DE77-4379-908A-5F0908F90A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8743D3-A101-43E1-8727-D5E49CEB5A9A}">
  <ds:schemaRefs>
    <ds:schemaRef ds:uri="http://schemas.microsoft.com/office/2006/metadata/properties"/>
    <ds:schemaRef ds:uri="http://schemas.microsoft.com/office/infopath/2007/PartnerControls"/>
    <ds:schemaRef ds:uri="10179dd3-bd5e-4a2d-bd02-6ad5d6140b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 and Output</vt:lpstr>
      <vt:lpstr>Calculation</vt:lpstr>
      <vt:lpstr>Amort</vt:lpstr>
      <vt:lpstr>Calculations for Amort</vt:lpstr>
      <vt:lpstr>Calculation!Print_Area</vt:lpstr>
      <vt:lpstr>'Input and Output'!Print_Area</vt:lpstr>
    </vt:vector>
  </TitlesOfParts>
  <Manager/>
  <Company>BIG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 manage interest expense?</dc:creator>
  <cp:keywords>Internal</cp:keywords>
  <dc:description/>
  <cp:lastModifiedBy>Ed Kofman</cp:lastModifiedBy>
  <cp:revision/>
  <dcterms:created xsi:type="dcterms:W3CDTF">2005-07-15T15:29:27Z</dcterms:created>
  <dcterms:modified xsi:type="dcterms:W3CDTF">2025-07-22T03:38:32Z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{23AC461D-1CE7-4766-B01D-F69A02E87C38}</vt:lpwstr>
  </property>
  <property fmtid="{D5CDD505-2E9C-101B-9397-08002B2CF9AE}" pid="3" name="TitusGUID">
    <vt:lpwstr>0eabc6e3-0c50-4657-b384-6c936dc6b087</vt:lpwstr>
  </property>
  <property fmtid="{D5CDD505-2E9C-101B-9397-08002B2CF9AE}" pid="4" name="Classification">
    <vt:lpwstr>Internal</vt:lpwstr>
  </property>
  <property fmtid="{D5CDD505-2E9C-101B-9397-08002B2CF9AE}" pid="5" name="ContentTypeId">
    <vt:lpwstr>0x010100EC1BDE3CDB9DE74C826A4340165702A1</vt:lpwstr>
  </property>
</Properties>
</file>